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PRODUKSI" sheetId="1" r:id="rId1"/>
  </sheets>
  <definedNames>
    <definedName name="_xlnm.Print_Area" localSheetId="0">PRODUKSI!$A$1:$H$430</definedName>
    <definedName name="_xlnm.Print_Titles" localSheetId="0">PRODUKSI!$7:$9</definedName>
  </definedNames>
  <calcPr calcId="144525"/>
</workbook>
</file>

<file path=xl/calcChain.xml><?xml version="1.0" encoding="utf-8"?>
<calcChain xmlns="http://schemas.openxmlformats.org/spreadsheetml/2006/main">
  <c r="H419" i="1" l="1"/>
  <c r="G419" i="1"/>
  <c r="F419" i="1"/>
  <c r="E419" i="1"/>
  <c r="D419" i="1"/>
  <c r="C419" i="1"/>
  <c r="B419" i="1"/>
  <c r="G418" i="1"/>
  <c r="F418" i="1"/>
  <c r="E418" i="1"/>
  <c r="D418" i="1"/>
  <c r="C418" i="1"/>
  <c r="B418" i="1"/>
  <c r="H417" i="1"/>
  <c r="G417" i="1"/>
  <c r="F417" i="1"/>
  <c r="E417" i="1"/>
  <c r="D417" i="1"/>
  <c r="C417" i="1"/>
  <c r="B417" i="1"/>
  <c r="H416" i="1"/>
  <c r="G416" i="1"/>
  <c r="F416" i="1"/>
  <c r="E416" i="1"/>
  <c r="D416" i="1"/>
  <c r="C416" i="1"/>
  <c r="B416" i="1"/>
  <c r="H415" i="1"/>
  <c r="G415" i="1"/>
  <c r="F415" i="1"/>
  <c r="E415" i="1"/>
  <c r="D415" i="1"/>
  <c r="C415" i="1"/>
  <c r="B415" i="1"/>
  <c r="H414" i="1"/>
  <c r="G414" i="1"/>
  <c r="F414" i="1"/>
  <c r="E414" i="1"/>
  <c r="D414" i="1"/>
  <c r="C414" i="1"/>
  <c r="B414" i="1"/>
  <c r="H413" i="1"/>
  <c r="G413" i="1"/>
  <c r="F413" i="1"/>
  <c r="E413" i="1"/>
  <c r="D413" i="1"/>
  <c r="C413" i="1"/>
  <c r="B413" i="1"/>
  <c r="H412" i="1"/>
  <c r="G412" i="1"/>
  <c r="F412" i="1"/>
  <c r="E412" i="1"/>
  <c r="D412" i="1"/>
  <c r="C412" i="1"/>
  <c r="B412" i="1"/>
  <c r="H411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H409" i="1"/>
  <c r="G409" i="1"/>
  <c r="F409" i="1"/>
  <c r="E409" i="1"/>
  <c r="D409" i="1"/>
  <c r="C409" i="1"/>
  <c r="B409" i="1"/>
  <c r="H408" i="1"/>
  <c r="G408" i="1"/>
  <c r="F408" i="1"/>
  <c r="E408" i="1"/>
  <c r="D408" i="1"/>
  <c r="C408" i="1"/>
  <c r="B408" i="1"/>
  <c r="H407" i="1"/>
  <c r="G407" i="1"/>
  <c r="F407" i="1"/>
  <c r="E407" i="1"/>
  <c r="D407" i="1"/>
  <c r="C407" i="1"/>
  <c r="B407" i="1"/>
  <c r="G406" i="1"/>
  <c r="G404" i="1" s="1"/>
  <c r="C406" i="1"/>
  <c r="C404" i="1" s="1"/>
  <c r="H405" i="1"/>
  <c r="G405" i="1"/>
  <c r="F405" i="1"/>
  <c r="F404" i="1" s="1"/>
  <c r="E405" i="1"/>
  <c r="D405" i="1"/>
  <c r="C405" i="1"/>
  <c r="B405" i="1"/>
  <c r="B404" i="1" s="1"/>
  <c r="H402" i="1"/>
  <c r="G402" i="1"/>
  <c r="F402" i="1"/>
  <c r="E402" i="1"/>
  <c r="D402" i="1"/>
  <c r="C402" i="1"/>
  <c r="B402" i="1"/>
  <c r="G401" i="1"/>
  <c r="G399" i="1" s="1"/>
  <c r="E401" i="1"/>
  <c r="E399" i="1" s="1"/>
  <c r="C401" i="1"/>
  <c r="C399" i="1" s="1"/>
  <c r="H400" i="1"/>
  <c r="G400" i="1"/>
  <c r="F400" i="1"/>
  <c r="E400" i="1"/>
  <c r="D400" i="1"/>
  <c r="C400" i="1"/>
  <c r="B400" i="1"/>
  <c r="I399" i="1"/>
  <c r="E391" i="1"/>
  <c r="C391" i="1"/>
  <c r="H377" i="1"/>
  <c r="H375" i="1" s="1"/>
  <c r="H391" i="1" s="1"/>
  <c r="G377" i="1"/>
  <c r="F377" i="1"/>
  <c r="F375" i="1" s="1"/>
  <c r="F391" i="1" s="1"/>
  <c r="E377" i="1"/>
  <c r="D377" i="1"/>
  <c r="D375" i="1" s="1"/>
  <c r="D391" i="1" s="1"/>
  <c r="C377" i="1"/>
  <c r="B377" i="1"/>
  <c r="B375" i="1" s="1"/>
  <c r="B391" i="1" s="1"/>
  <c r="G375" i="1"/>
  <c r="G391" i="1" s="1"/>
  <c r="E375" i="1"/>
  <c r="C375" i="1"/>
  <c r="H370" i="1"/>
  <c r="G370" i="1"/>
  <c r="F370" i="1"/>
  <c r="E370" i="1"/>
  <c r="D370" i="1"/>
  <c r="C370" i="1"/>
  <c r="B370" i="1"/>
  <c r="G361" i="1"/>
  <c r="E361" i="1"/>
  <c r="H347" i="1"/>
  <c r="H345" i="1" s="1"/>
  <c r="H361" i="1" s="1"/>
  <c r="G347" i="1"/>
  <c r="F347" i="1"/>
  <c r="F345" i="1" s="1"/>
  <c r="F361" i="1" s="1"/>
  <c r="E347" i="1"/>
  <c r="D347" i="1"/>
  <c r="D345" i="1" s="1"/>
  <c r="D361" i="1" s="1"/>
  <c r="C347" i="1"/>
  <c r="B347" i="1"/>
  <c r="B345" i="1" s="1"/>
  <c r="B361" i="1" s="1"/>
  <c r="G345" i="1"/>
  <c r="E345" i="1"/>
  <c r="C345" i="1"/>
  <c r="C361" i="1" s="1"/>
  <c r="H340" i="1"/>
  <c r="G340" i="1"/>
  <c r="F340" i="1"/>
  <c r="E340" i="1"/>
  <c r="D340" i="1"/>
  <c r="C340" i="1"/>
  <c r="B340" i="1"/>
  <c r="E331" i="1"/>
  <c r="C331" i="1"/>
  <c r="H315" i="1"/>
  <c r="H331" i="1" s="1"/>
  <c r="G315" i="1"/>
  <c r="F315" i="1"/>
  <c r="F331" i="1" s="1"/>
  <c r="E315" i="1"/>
  <c r="D315" i="1"/>
  <c r="D331" i="1" s="1"/>
  <c r="C315" i="1"/>
  <c r="B315" i="1"/>
  <c r="B331" i="1" s="1"/>
  <c r="H310" i="1"/>
  <c r="G310" i="1"/>
  <c r="G331" i="1" s="1"/>
  <c r="F310" i="1"/>
  <c r="E310" i="1"/>
  <c r="D310" i="1"/>
  <c r="C310" i="1"/>
  <c r="B310" i="1"/>
  <c r="H301" i="1"/>
  <c r="F301" i="1"/>
  <c r="B301" i="1"/>
  <c r="H285" i="1"/>
  <c r="G285" i="1"/>
  <c r="G301" i="1" s="1"/>
  <c r="F285" i="1"/>
  <c r="E285" i="1"/>
  <c r="E301" i="1" s="1"/>
  <c r="D285" i="1"/>
  <c r="C285" i="1"/>
  <c r="C301" i="1" s="1"/>
  <c r="B285" i="1"/>
  <c r="H280" i="1"/>
  <c r="G280" i="1"/>
  <c r="F280" i="1"/>
  <c r="E280" i="1"/>
  <c r="D280" i="1"/>
  <c r="D301" i="1" s="1"/>
  <c r="C280" i="1"/>
  <c r="B280" i="1"/>
  <c r="G271" i="1"/>
  <c r="E271" i="1"/>
  <c r="C271" i="1"/>
  <c r="H257" i="1"/>
  <c r="H255" i="1" s="1"/>
  <c r="H271" i="1" s="1"/>
  <c r="G257" i="1"/>
  <c r="F257" i="1"/>
  <c r="F255" i="1" s="1"/>
  <c r="F271" i="1" s="1"/>
  <c r="E257" i="1"/>
  <c r="D257" i="1"/>
  <c r="D255" i="1" s="1"/>
  <c r="D271" i="1" s="1"/>
  <c r="C257" i="1"/>
  <c r="B257" i="1"/>
  <c r="B255" i="1" s="1"/>
  <c r="B271" i="1" s="1"/>
  <c r="G255" i="1"/>
  <c r="E255" i="1"/>
  <c r="C255" i="1"/>
  <c r="H250" i="1"/>
  <c r="G250" i="1"/>
  <c r="F250" i="1"/>
  <c r="E250" i="1"/>
  <c r="D250" i="1"/>
  <c r="C250" i="1"/>
  <c r="B250" i="1"/>
  <c r="H241" i="1"/>
  <c r="F241" i="1"/>
  <c r="H225" i="1"/>
  <c r="F225" i="1"/>
  <c r="E225" i="1"/>
  <c r="E241" i="1" s="1"/>
  <c r="D225" i="1"/>
  <c r="D241" i="1" s="1"/>
  <c r="C225" i="1"/>
  <c r="B225" i="1"/>
  <c r="H220" i="1"/>
  <c r="F220" i="1"/>
  <c r="E220" i="1"/>
  <c r="D220" i="1"/>
  <c r="C220" i="1"/>
  <c r="C241" i="1" s="1"/>
  <c r="B220" i="1"/>
  <c r="B241" i="1" s="1"/>
  <c r="H197" i="1"/>
  <c r="H406" i="1" s="1"/>
  <c r="F197" i="1"/>
  <c r="F195" i="1" s="1"/>
  <c r="E197" i="1"/>
  <c r="D197" i="1"/>
  <c r="C197" i="1"/>
  <c r="C195" i="1" s="1"/>
  <c r="B197" i="1"/>
  <c r="B195" i="1" s="1"/>
  <c r="E195" i="1"/>
  <c r="E211" i="1" s="1"/>
  <c r="D195" i="1"/>
  <c r="H192" i="1"/>
  <c r="H190" i="1" s="1"/>
  <c r="F192" i="1"/>
  <c r="F190" i="1" s="1"/>
  <c r="E192" i="1"/>
  <c r="D192" i="1"/>
  <c r="D190" i="1" s="1"/>
  <c r="C192" i="1"/>
  <c r="C190" i="1" s="1"/>
  <c r="B192" i="1"/>
  <c r="B190" i="1" s="1"/>
  <c r="E190" i="1"/>
  <c r="H165" i="1"/>
  <c r="F165" i="1"/>
  <c r="E165" i="1"/>
  <c r="E181" i="1" s="1"/>
  <c r="D165" i="1"/>
  <c r="C165" i="1"/>
  <c r="B165" i="1"/>
  <c r="H162" i="1"/>
  <c r="H160" i="1" s="1"/>
  <c r="H181" i="1" s="1"/>
  <c r="F162" i="1"/>
  <c r="F160" i="1" s="1"/>
  <c r="F181" i="1" s="1"/>
  <c r="E162" i="1"/>
  <c r="D162" i="1"/>
  <c r="D401" i="1" s="1"/>
  <c r="D399" i="1" s="1"/>
  <c r="C162" i="1"/>
  <c r="C160" i="1" s="1"/>
  <c r="C181" i="1" s="1"/>
  <c r="B162" i="1"/>
  <c r="B401" i="1" s="1"/>
  <c r="E160" i="1"/>
  <c r="H151" i="1"/>
  <c r="H137" i="1"/>
  <c r="F137" i="1"/>
  <c r="F135" i="1" s="1"/>
  <c r="F151" i="1" s="1"/>
  <c r="E137" i="1"/>
  <c r="E135" i="1" s="1"/>
  <c r="E151" i="1" s="1"/>
  <c r="D137" i="1"/>
  <c r="D135" i="1" s="1"/>
  <c r="D151" i="1" s="1"/>
  <c r="C137" i="1"/>
  <c r="B137" i="1"/>
  <c r="H135" i="1"/>
  <c r="C135" i="1"/>
  <c r="C151" i="1" s="1"/>
  <c r="B135" i="1"/>
  <c r="B151" i="1" s="1"/>
  <c r="H130" i="1"/>
  <c r="F130" i="1"/>
  <c r="E130" i="1"/>
  <c r="D130" i="1"/>
  <c r="C130" i="1"/>
  <c r="B130" i="1"/>
  <c r="H121" i="1"/>
  <c r="H107" i="1"/>
  <c r="F107" i="1"/>
  <c r="F105" i="1" s="1"/>
  <c r="F121" i="1" s="1"/>
  <c r="E107" i="1"/>
  <c r="E105" i="1" s="1"/>
  <c r="E121" i="1" s="1"/>
  <c r="D107" i="1"/>
  <c r="D105" i="1" s="1"/>
  <c r="D121" i="1" s="1"/>
  <c r="C107" i="1"/>
  <c r="B107" i="1"/>
  <c r="H105" i="1"/>
  <c r="C105" i="1"/>
  <c r="C121" i="1" s="1"/>
  <c r="B105" i="1"/>
  <c r="B121" i="1" s="1"/>
  <c r="H100" i="1"/>
  <c r="F100" i="1"/>
  <c r="E100" i="1"/>
  <c r="D100" i="1"/>
  <c r="C100" i="1"/>
  <c r="B100" i="1"/>
  <c r="H91" i="1"/>
  <c r="H77" i="1"/>
  <c r="F77" i="1"/>
  <c r="F75" i="1" s="1"/>
  <c r="F91" i="1" s="1"/>
  <c r="E77" i="1"/>
  <c r="E75" i="1" s="1"/>
  <c r="E91" i="1" s="1"/>
  <c r="D77" i="1"/>
  <c r="D75" i="1" s="1"/>
  <c r="D91" i="1" s="1"/>
  <c r="C77" i="1"/>
  <c r="B77" i="1"/>
  <c r="H75" i="1"/>
  <c r="C75" i="1"/>
  <c r="C91" i="1" s="1"/>
  <c r="B75" i="1"/>
  <c r="B91" i="1" s="1"/>
  <c r="H70" i="1"/>
  <c r="F70" i="1"/>
  <c r="E70" i="1"/>
  <c r="D70" i="1"/>
  <c r="C70" i="1"/>
  <c r="B70" i="1"/>
  <c r="H61" i="1"/>
  <c r="H47" i="1"/>
  <c r="F47" i="1"/>
  <c r="F45" i="1" s="1"/>
  <c r="F61" i="1" s="1"/>
  <c r="E47" i="1"/>
  <c r="E45" i="1" s="1"/>
  <c r="E61" i="1" s="1"/>
  <c r="D47" i="1"/>
  <c r="D45" i="1" s="1"/>
  <c r="D61" i="1" s="1"/>
  <c r="C47" i="1"/>
  <c r="B47" i="1"/>
  <c r="H45" i="1"/>
  <c r="C45" i="1"/>
  <c r="C61" i="1" s="1"/>
  <c r="B45" i="1"/>
  <c r="B61" i="1" s="1"/>
  <c r="H40" i="1"/>
  <c r="F40" i="1"/>
  <c r="E40" i="1"/>
  <c r="D40" i="1"/>
  <c r="C40" i="1"/>
  <c r="B40" i="1"/>
  <c r="H33" i="1"/>
  <c r="H19" i="1"/>
  <c r="F19" i="1"/>
  <c r="F406" i="1" s="1"/>
  <c r="E19" i="1"/>
  <c r="E406" i="1" s="1"/>
  <c r="E404" i="1" s="1"/>
  <c r="E420" i="1" s="1"/>
  <c r="D19" i="1"/>
  <c r="D406" i="1" s="1"/>
  <c r="C19" i="1"/>
  <c r="B19" i="1"/>
  <c r="B406" i="1" s="1"/>
  <c r="H17" i="1"/>
  <c r="C17" i="1"/>
  <c r="C33" i="1" s="1"/>
  <c r="B17" i="1"/>
  <c r="B33" i="1" s="1"/>
  <c r="H12" i="1"/>
  <c r="F12" i="1"/>
  <c r="E12" i="1"/>
  <c r="D12" i="1"/>
  <c r="C12" i="1"/>
  <c r="B12" i="1"/>
  <c r="C211" i="1" l="1"/>
  <c r="B420" i="1"/>
  <c r="G420" i="1"/>
  <c r="D181" i="1"/>
  <c r="D404" i="1"/>
  <c r="D420" i="1" s="1"/>
  <c r="F211" i="1"/>
  <c r="D211" i="1"/>
  <c r="H399" i="1"/>
  <c r="H404" i="1"/>
  <c r="B211" i="1"/>
  <c r="B399" i="1"/>
  <c r="C420" i="1"/>
  <c r="D17" i="1"/>
  <c r="D33" i="1" s="1"/>
  <c r="E17" i="1"/>
  <c r="E33" i="1" s="1"/>
  <c r="H195" i="1"/>
  <c r="H211" i="1" s="1"/>
  <c r="F401" i="1"/>
  <c r="F399" i="1" s="1"/>
  <c r="F420" i="1" s="1"/>
  <c r="F17" i="1"/>
  <c r="F33" i="1" s="1"/>
  <c r="H401" i="1"/>
  <c r="D160" i="1"/>
  <c r="B160" i="1"/>
  <c r="B181" i="1" s="1"/>
  <c r="H420" i="1" l="1"/>
</calcChain>
</file>

<file path=xl/sharedStrings.xml><?xml version="1.0" encoding="utf-8"?>
<sst xmlns="http://schemas.openxmlformats.org/spreadsheetml/2006/main" count="321" uniqueCount="59">
  <si>
    <t>PRODUKSI SUB SEKTOR PERKEBUNAN</t>
  </si>
  <si>
    <t>MENURUT KABUPATEN</t>
  </si>
  <si>
    <t>TAHUN 2013 - 2019</t>
  </si>
  <si>
    <t>KABUPATEN/JENIS PERKEBUNAN / KOMODITI</t>
  </si>
  <si>
    <t>PRODUKSI (Ton)</t>
  </si>
  <si>
    <t>(1)</t>
  </si>
  <si>
    <t>(2)</t>
  </si>
  <si>
    <t>(3)</t>
  </si>
  <si>
    <t>(4)</t>
  </si>
  <si>
    <t>(5)</t>
  </si>
  <si>
    <t>(6)</t>
  </si>
  <si>
    <t>(7)</t>
  </si>
  <si>
    <t>(8)</t>
  </si>
  <si>
    <t>KABUPATEN KUBU RAYA</t>
  </si>
  <si>
    <t>PERKEBUNAN BESAR DAN NEGARA</t>
  </si>
  <si>
    <t>[01]  Karet</t>
  </si>
  <si>
    <t>[02]  Kelapa Sawit</t>
  </si>
  <si>
    <t>[03]  Sagu</t>
  </si>
  <si>
    <t>PERKEBUNAN RAKYAT</t>
  </si>
  <si>
    <t xml:space="preserve">[02]  Kelapa </t>
  </si>
  <si>
    <t>[03]  Kelapa Sawit</t>
  </si>
  <si>
    <t>[04]  Kakao</t>
  </si>
  <si>
    <t>[05]  Lada</t>
  </si>
  <si>
    <t>[06]  Kopi</t>
  </si>
  <si>
    <t>[07]  Cengkeh</t>
  </si>
  <si>
    <t>[08]  Kemiri</t>
  </si>
  <si>
    <t>[09]  Pinang</t>
  </si>
  <si>
    <t>[10]  Tebu</t>
  </si>
  <si>
    <t>[11]  Sagu</t>
  </si>
  <si>
    <t>[12]  Kapuk</t>
  </si>
  <si>
    <t>[13]  Jarak</t>
  </si>
  <si>
    <t>[14]  Enau/Aren</t>
  </si>
  <si>
    <t>[15]  Pala</t>
  </si>
  <si>
    <t>JUMLAH KAB. KUBU RAYA</t>
  </si>
  <si>
    <t>KABUPATEN MEMPAWAH</t>
  </si>
  <si>
    <t>JUMLAH KAB. MEMPAWAH</t>
  </si>
  <si>
    <t>KOTA SINGKAWANG</t>
  </si>
  <si>
    <t>JUMLAH KOTA SINGKAWANG</t>
  </si>
  <si>
    <t>KABUPATEN SAMBAS</t>
  </si>
  <si>
    <t>JUMLAH KAB. SAMBAS</t>
  </si>
  <si>
    <t>KABUPATEN BENGKAYANG</t>
  </si>
  <si>
    <t>JUMLAH KAB. BENGKAYANG</t>
  </si>
  <si>
    <t>KABUPATEN LANDAK</t>
  </si>
  <si>
    <t>JUMLAH KAB. LANDAK</t>
  </si>
  <si>
    <t>KABUPATEN SANGGAU</t>
  </si>
  <si>
    <t>JUMLAH KAB. SANGGAU</t>
  </si>
  <si>
    <t>KABUPATEN SEKADAU</t>
  </si>
  <si>
    <t>JUMLAH KAB. SEKADAU</t>
  </si>
  <si>
    <t>KABUPATEN SINTANG</t>
  </si>
  <si>
    <t>JUMLAH KAB. SINTANG</t>
  </si>
  <si>
    <t>KABUPATEN MELAWI</t>
  </si>
  <si>
    <t>JUMLAH KAB. MELAWI</t>
  </si>
  <si>
    <t>KABUPATEN KAPUAS HULU</t>
  </si>
  <si>
    <t>JUMLAH KAB. KAPUAS HULU</t>
  </si>
  <si>
    <t>KABUPATEN KETAPANG</t>
  </si>
  <si>
    <t>JUMLAH KAB. KETAPANG</t>
  </si>
  <si>
    <t>KABUPATEN KAYONG UTARA</t>
  </si>
  <si>
    <t>JUMLAH KAB. KAYONG UTARA</t>
  </si>
  <si>
    <t>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</si>
</sst>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"/>
    <numFmt numFmtId="165" formatCode="_(* #,##0_);_(* \(#,##0\);_(* &quot;-&quot;_);_(@_)"/>
    <numFmt numFmtId="166" formatCode="_(* #,##0.00_);_(* \(#,##0.00\);_(* &quot;-&quot;_);_(@_)"/>
    <numFmt numFmtId="167" formatCode="_(* #,##0.0_);_(* \(#,##0.0\);_(* &quot;-&quot;_);_(@_)"/>
    <numFmt numFmtId="168" formatCode="#,##0.0_);\(#,##0.0\)"/>
    <numFmt numFmtId="169" formatCode="_(* #,##0.00_);_(* \(#,##0.00\);_(* &quot;-&quot;??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8"/>
      <color theme="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3" fillId="0" borderId="7" xfId="0" applyFont="1" applyBorder="1"/>
    <xf numFmtId="0" fontId="2" fillId="0" borderId="7" xfId="0" applyFont="1" applyBorder="1"/>
    <xf numFmtId="0" fontId="4" fillId="0" borderId="5" xfId="0" applyFont="1" applyBorder="1"/>
    <xf numFmtId="165" fontId="4" fillId="0" borderId="5" xfId="0" applyNumberFormat="1" applyFont="1" applyBorder="1" applyAlignment="1">
      <alignment horizontal="justify"/>
    </xf>
    <xf numFmtId="0" fontId="3" fillId="0" borderId="8" xfId="0" applyFont="1" applyBorder="1"/>
    <xf numFmtId="165" fontId="3" fillId="0" borderId="8" xfId="0" applyNumberFormat="1" applyFont="1" applyBorder="1" applyAlignment="1">
      <alignment horizontal="justify"/>
    </xf>
    <xf numFmtId="165" fontId="3" fillId="0" borderId="7" xfId="0" applyNumberFormat="1" applyFont="1" applyFill="1" applyBorder="1" applyAlignment="1">
      <alignment horizontal="justify"/>
    </xf>
    <xf numFmtId="0" fontId="3" fillId="0" borderId="1" xfId="0" applyFont="1" applyBorder="1"/>
    <xf numFmtId="165" fontId="3" fillId="0" borderId="1" xfId="0" applyNumberFormat="1" applyFont="1" applyBorder="1" applyAlignment="1">
      <alignment horizontal="justify"/>
    </xf>
    <xf numFmtId="165" fontId="0" fillId="0" borderId="0" xfId="0" applyNumberFormat="1"/>
    <xf numFmtId="0" fontId="4" fillId="0" borderId="8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justify" vertical="center"/>
    </xf>
    <xf numFmtId="0" fontId="4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165" fontId="6" fillId="0" borderId="9" xfId="0" applyNumberFormat="1" applyFont="1" applyBorder="1" applyAlignment="1">
      <alignment vertical="top"/>
    </xf>
    <xf numFmtId="3" fontId="3" fillId="0" borderId="8" xfId="0" quotePrefix="1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justify"/>
    </xf>
    <xf numFmtId="167" fontId="3" fillId="0" borderId="8" xfId="0" applyNumberFormat="1" applyFont="1" applyBorder="1" applyAlignment="1">
      <alignment horizontal="justify"/>
    </xf>
    <xf numFmtId="168" fontId="3" fillId="0" borderId="8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37" fontId="3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165" fontId="4" fillId="0" borderId="7" xfId="0" applyNumberFormat="1" applyFont="1" applyFill="1" applyBorder="1" applyAlignment="1">
      <alignment horizontal="justify"/>
    </xf>
    <xf numFmtId="165" fontId="0" fillId="0" borderId="0" xfId="0" applyNumberFormat="1" applyFill="1"/>
    <xf numFmtId="165" fontId="0" fillId="2" borderId="0" xfId="0" applyNumberFormat="1" applyFill="1"/>
    <xf numFmtId="165" fontId="3" fillId="0" borderId="8" xfId="0" applyNumberFormat="1" applyFont="1" applyFill="1" applyBorder="1" applyAlignment="1">
      <alignment horizontal="justify"/>
    </xf>
  </cellXfs>
  <cellStyles count="7">
    <cellStyle name="Comma [0] 2" xfId="1"/>
    <cellStyle name="Comma [0] 3" xfId="2"/>
    <cellStyle name="Comma 2" xfId="3"/>
    <cellStyle name="Comma 3" xfId="4"/>
    <cellStyle name="Normal" xfId="0" builtinId="0"/>
    <cellStyle name="Normal 2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abSelected="1" view="pageBreakPreview" zoomScaleSheetLayoutView="100" workbookViewId="0">
      <selection activeCell="B7" sqref="B7:H7"/>
    </sheetView>
  </sheetViews>
  <sheetFormatPr defaultRowHeight="15" x14ac:dyDescent="0.25"/>
  <cols>
    <col min="1" max="1" width="33.140625" customWidth="1"/>
    <col min="2" max="2" width="10" customWidth="1"/>
    <col min="3" max="3" width="10.42578125" customWidth="1"/>
    <col min="4" max="4" width="11.140625" customWidth="1"/>
    <col min="5" max="5" width="10.5703125" customWidth="1"/>
    <col min="6" max="7" width="10.140625" customWidth="1"/>
    <col min="8" max="8" width="12.5703125" customWidth="1"/>
    <col min="9" max="9" width="10.5703125" bestFit="1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9" ht="1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9" ht="15.75" x14ac:dyDescent="0.25">
      <c r="A4" s="2"/>
      <c r="B4" s="2"/>
      <c r="C4" s="2"/>
      <c r="D4" s="2"/>
      <c r="E4" s="2"/>
      <c r="F4" s="2"/>
      <c r="G4" s="2"/>
    </row>
    <row r="5" spans="1:9" ht="15.75" x14ac:dyDescent="0.25">
      <c r="A5" s="2"/>
      <c r="B5" s="2"/>
      <c r="C5" s="2"/>
      <c r="D5" s="2"/>
      <c r="E5" s="2"/>
      <c r="F5" s="2"/>
      <c r="G5" s="2"/>
    </row>
    <row r="6" spans="1:9" ht="15.75" x14ac:dyDescent="0.25">
      <c r="A6" s="2"/>
      <c r="B6" s="2"/>
      <c r="C6" s="2"/>
      <c r="D6" s="2"/>
      <c r="E6" s="2"/>
      <c r="F6" s="2"/>
      <c r="G6" s="2"/>
    </row>
    <row r="7" spans="1:9" ht="30" customHeight="1" x14ac:dyDescent="0.25">
      <c r="A7" s="3" t="s">
        <v>3</v>
      </c>
      <c r="B7" s="4" t="s">
        <v>4</v>
      </c>
      <c r="C7" s="5"/>
      <c r="D7" s="5"/>
      <c r="E7" s="5"/>
      <c r="F7" s="5"/>
      <c r="G7" s="5"/>
      <c r="H7" s="6"/>
    </row>
    <row r="8" spans="1:9" ht="50.1" customHeight="1" x14ac:dyDescent="0.25">
      <c r="A8" s="7"/>
      <c r="B8" s="8">
        <v>2013</v>
      </c>
      <c r="C8" s="8">
        <v>2014</v>
      </c>
      <c r="D8" s="8">
        <v>2015</v>
      </c>
      <c r="E8" s="8">
        <v>2016</v>
      </c>
      <c r="F8" s="8">
        <v>2017</v>
      </c>
      <c r="G8" s="8">
        <v>2018</v>
      </c>
      <c r="H8" s="8">
        <v>2019</v>
      </c>
    </row>
    <row r="9" spans="1:9" ht="15.75" thickBot="1" x14ac:dyDescent="0.3">
      <c r="A9" s="9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</row>
    <row r="10" spans="1:9" ht="16.5" thickTop="1" x14ac:dyDescent="0.25">
      <c r="A10" s="10"/>
      <c r="B10" s="10"/>
      <c r="C10" s="10"/>
      <c r="D10" s="10"/>
      <c r="E10" s="10"/>
      <c r="F10" s="10"/>
      <c r="G10" s="10"/>
      <c r="H10" s="10"/>
    </row>
    <row r="11" spans="1:9" ht="18" x14ac:dyDescent="0.25">
      <c r="A11" s="11" t="s">
        <v>13</v>
      </c>
      <c r="B11" s="10"/>
      <c r="C11" s="10"/>
      <c r="D11" s="10"/>
      <c r="E11" s="10"/>
      <c r="F11" s="10"/>
      <c r="G11" s="10"/>
      <c r="H11" s="10"/>
    </row>
    <row r="12" spans="1:9" ht="24.95" customHeight="1" x14ac:dyDescent="0.25">
      <c r="A12" s="12" t="s">
        <v>14</v>
      </c>
      <c r="B12" s="13">
        <f t="shared" ref="B12:H12" si="0">SUM(B13:B15)</f>
        <v>25591</v>
      </c>
      <c r="C12" s="13">
        <f t="shared" si="0"/>
        <v>33053</v>
      </c>
      <c r="D12" s="13">
        <f t="shared" si="0"/>
        <v>72989</v>
      </c>
      <c r="E12" s="13">
        <f t="shared" si="0"/>
        <v>94050</v>
      </c>
      <c r="F12" s="13">
        <f t="shared" si="0"/>
        <v>105299</v>
      </c>
      <c r="G12" s="13">
        <v>118571</v>
      </c>
      <c r="H12" s="13">
        <f t="shared" si="0"/>
        <v>154704</v>
      </c>
    </row>
    <row r="13" spans="1:9" ht="24.95" customHeight="1" x14ac:dyDescent="0.25">
      <c r="A13" s="14" t="s">
        <v>15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6">
        <v>0</v>
      </c>
    </row>
    <row r="14" spans="1:9" ht="24.95" customHeight="1" x14ac:dyDescent="0.25">
      <c r="A14" s="14" t="s">
        <v>16</v>
      </c>
      <c r="B14" s="15">
        <v>25591</v>
      </c>
      <c r="C14" s="15">
        <v>33053</v>
      </c>
      <c r="D14" s="15">
        <v>72989</v>
      </c>
      <c r="E14" s="15">
        <v>94050</v>
      </c>
      <c r="F14" s="15">
        <v>105299</v>
      </c>
      <c r="G14" s="15">
        <v>118571</v>
      </c>
      <c r="H14" s="15">
        <v>154704</v>
      </c>
    </row>
    <row r="15" spans="1:9" ht="24.95" customHeight="1" x14ac:dyDescent="0.25">
      <c r="A15" s="14" t="s">
        <v>17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9" ht="24.95" customHeight="1" x14ac:dyDescent="0.25">
      <c r="A16" s="17"/>
      <c r="B16" s="18"/>
      <c r="C16" s="18"/>
      <c r="D16" s="18"/>
      <c r="E16" s="18"/>
      <c r="F16" s="18"/>
      <c r="G16" s="18"/>
      <c r="H16" s="18"/>
    </row>
    <row r="17" spans="1:9" ht="24.95" customHeight="1" x14ac:dyDescent="0.25">
      <c r="A17" s="12" t="s">
        <v>18</v>
      </c>
      <c r="B17" s="13">
        <f t="shared" ref="B17:H17" si="1">SUM(B18:B32)</f>
        <v>58785</v>
      </c>
      <c r="C17" s="13">
        <f t="shared" si="1"/>
        <v>60039</v>
      </c>
      <c r="D17" s="13">
        <f t="shared" si="1"/>
        <v>66133</v>
      </c>
      <c r="E17" s="13">
        <f t="shared" si="1"/>
        <v>72283</v>
      </c>
      <c r="F17" s="13">
        <f t="shared" si="1"/>
        <v>74419</v>
      </c>
      <c r="G17" s="13">
        <v>88888</v>
      </c>
      <c r="H17" s="13">
        <f t="shared" si="1"/>
        <v>88959</v>
      </c>
    </row>
    <row r="18" spans="1:9" ht="24.95" customHeight="1" x14ac:dyDescent="0.25">
      <c r="A18" s="14" t="s">
        <v>15</v>
      </c>
      <c r="B18" s="15">
        <v>13541</v>
      </c>
      <c r="C18" s="15">
        <v>14092</v>
      </c>
      <c r="D18" s="15">
        <v>14212</v>
      </c>
      <c r="E18" s="15">
        <v>14436</v>
      </c>
      <c r="F18" s="15">
        <v>15353</v>
      </c>
      <c r="G18" s="15">
        <v>15353</v>
      </c>
      <c r="H18" s="15">
        <v>15380</v>
      </c>
      <c r="I18" s="16">
        <v>767</v>
      </c>
    </row>
    <row r="19" spans="1:9" ht="24.95" customHeight="1" x14ac:dyDescent="0.25">
      <c r="A19" s="14" t="s">
        <v>19</v>
      </c>
      <c r="B19" s="15">
        <f>35834+3105</f>
        <v>38939</v>
      </c>
      <c r="C19" s="15">
        <f>36426+3057</f>
        <v>39483</v>
      </c>
      <c r="D19" s="15">
        <f>36526+2977+1245</f>
        <v>40748</v>
      </c>
      <c r="E19" s="15">
        <f>38885+2983+1248</f>
        <v>43116</v>
      </c>
      <c r="F19" s="15">
        <f>39105+1584+1195</f>
        <v>41884</v>
      </c>
      <c r="G19" s="15">
        <v>41884</v>
      </c>
      <c r="H19" s="15">
        <f>39105+1584+1195</f>
        <v>41884</v>
      </c>
    </row>
    <row r="20" spans="1:9" ht="24.95" customHeight="1" x14ac:dyDescent="0.25">
      <c r="A20" s="14" t="s">
        <v>20</v>
      </c>
      <c r="B20" s="15">
        <v>4366</v>
      </c>
      <c r="C20" s="15">
        <v>4550</v>
      </c>
      <c r="D20" s="15">
        <v>9181</v>
      </c>
      <c r="E20" s="15">
        <v>12552</v>
      </c>
      <c r="F20" s="15">
        <v>14847</v>
      </c>
      <c r="G20" s="15">
        <v>29316</v>
      </c>
      <c r="H20" s="15">
        <v>29360</v>
      </c>
      <c r="I20" s="19"/>
    </row>
    <row r="21" spans="1:9" ht="24.95" customHeight="1" x14ac:dyDescent="0.25">
      <c r="A21" s="14" t="s">
        <v>21</v>
      </c>
      <c r="B21" s="15">
        <v>17</v>
      </c>
      <c r="C21" s="15">
        <v>25</v>
      </c>
      <c r="D21" s="15">
        <v>26</v>
      </c>
      <c r="E21" s="15">
        <v>37</v>
      </c>
      <c r="F21" s="15">
        <v>39</v>
      </c>
      <c r="G21" s="15">
        <v>39</v>
      </c>
      <c r="H21" s="15">
        <v>39</v>
      </c>
    </row>
    <row r="22" spans="1:9" ht="24.95" customHeight="1" x14ac:dyDescent="0.25">
      <c r="A22" s="14" t="s">
        <v>22</v>
      </c>
      <c r="B22" s="15">
        <v>118</v>
      </c>
      <c r="C22" s="15">
        <v>120</v>
      </c>
      <c r="D22" s="15">
        <v>138</v>
      </c>
      <c r="E22" s="15">
        <v>215</v>
      </c>
      <c r="F22" s="15">
        <v>230</v>
      </c>
      <c r="G22" s="15">
        <v>230</v>
      </c>
      <c r="H22" s="15">
        <v>230</v>
      </c>
    </row>
    <row r="23" spans="1:9" ht="24.95" customHeight="1" x14ac:dyDescent="0.25">
      <c r="A23" s="14" t="s">
        <v>23</v>
      </c>
      <c r="B23" s="15">
        <v>1242</v>
      </c>
      <c r="C23" s="15">
        <v>1192</v>
      </c>
      <c r="D23" s="15">
        <v>1242</v>
      </c>
      <c r="E23" s="15">
        <v>1348</v>
      </c>
      <c r="F23" s="15">
        <v>1369</v>
      </c>
      <c r="G23" s="15">
        <v>1369</v>
      </c>
      <c r="H23" s="15">
        <v>1369</v>
      </c>
    </row>
    <row r="24" spans="1:9" ht="24.95" customHeight="1" x14ac:dyDescent="0.25">
      <c r="A24" s="14" t="s">
        <v>24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9" ht="24.95" customHeight="1" x14ac:dyDescent="0.25">
      <c r="A25" s="14" t="s">
        <v>25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9" ht="24.95" customHeight="1" x14ac:dyDescent="0.25">
      <c r="A26" s="14" t="s">
        <v>26</v>
      </c>
      <c r="B26" s="15">
        <v>522</v>
      </c>
      <c r="C26" s="15">
        <v>518</v>
      </c>
      <c r="D26" s="15">
        <v>521</v>
      </c>
      <c r="E26" s="15">
        <v>527</v>
      </c>
      <c r="F26" s="15">
        <v>608</v>
      </c>
      <c r="G26" s="15">
        <v>608</v>
      </c>
      <c r="H26" s="15">
        <v>608</v>
      </c>
    </row>
    <row r="27" spans="1:9" ht="24.95" customHeight="1" x14ac:dyDescent="0.25">
      <c r="A27" s="14" t="s">
        <v>27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9" ht="24.95" customHeight="1" x14ac:dyDescent="0.25">
      <c r="A28" s="14" t="s">
        <v>28</v>
      </c>
      <c r="B28" s="15">
        <v>40</v>
      </c>
      <c r="C28" s="15">
        <v>59</v>
      </c>
      <c r="D28" s="15">
        <v>65</v>
      </c>
      <c r="E28" s="15">
        <v>52</v>
      </c>
      <c r="F28" s="15">
        <v>89</v>
      </c>
      <c r="G28" s="15">
        <v>89</v>
      </c>
      <c r="H28" s="15">
        <v>89</v>
      </c>
    </row>
    <row r="29" spans="1:9" ht="24.95" customHeight="1" x14ac:dyDescent="0.25">
      <c r="A29" s="14" t="s">
        <v>29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9" ht="24.95" customHeight="1" x14ac:dyDescent="0.25">
      <c r="A30" s="14" t="s">
        <v>30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9" ht="24.95" customHeight="1" x14ac:dyDescent="0.25">
      <c r="A31" s="14" t="s">
        <v>31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9" ht="24.95" customHeight="1" x14ac:dyDescent="0.25">
      <c r="A32" s="14" t="s">
        <v>32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9" ht="24.95" customHeight="1" x14ac:dyDescent="0.25">
      <c r="A33" s="20" t="s">
        <v>33</v>
      </c>
      <c r="B33" s="21">
        <f t="shared" ref="B33:H33" si="2">B17+B12</f>
        <v>84376</v>
      </c>
      <c r="C33" s="21">
        <f t="shared" si="2"/>
        <v>93092</v>
      </c>
      <c r="D33" s="21">
        <f t="shared" si="2"/>
        <v>139122</v>
      </c>
      <c r="E33" s="21">
        <f t="shared" si="2"/>
        <v>166333</v>
      </c>
      <c r="F33" s="21">
        <f t="shared" si="2"/>
        <v>179718</v>
      </c>
      <c r="G33" s="21">
        <v>207459</v>
      </c>
      <c r="H33" s="21">
        <f t="shared" si="2"/>
        <v>243663</v>
      </c>
    </row>
    <row r="34" spans="1:9" ht="15" customHeight="1" x14ac:dyDescent="0.25">
      <c r="A34" s="22"/>
      <c r="B34" s="23"/>
      <c r="C34" s="23"/>
      <c r="D34" s="23"/>
      <c r="E34" s="23"/>
      <c r="F34" s="23"/>
      <c r="G34" s="23"/>
      <c r="H34" s="23"/>
    </row>
    <row r="35" spans="1:9" ht="15" customHeight="1" x14ac:dyDescent="0.25">
      <c r="A35" s="24"/>
      <c r="B35" s="25"/>
      <c r="C35" s="25"/>
      <c r="D35" s="25"/>
      <c r="E35" s="25"/>
      <c r="F35" s="25"/>
      <c r="G35" s="25"/>
      <c r="H35" s="25"/>
    </row>
    <row r="36" spans="1:9" ht="15" customHeight="1" x14ac:dyDescent="0.25">
      <c r="A36" s="24"/>
      <c r="B36" s="25"/>
      <c r="C36" s="25"/>
      <c r="D36" s="25"/>
      <c r="E36" s="25"/>
      <c r="F36" s="25"/>
      <c r="G36" s="25"/>
      <c r="H36" s="25"/>
    </row>
    <row r="37" spans="1:9" ht="24.95" customHeight="1" x14ac:dyDescent="0.25">
      <c r="A37" s="24"/>
      <c r="B37" s="25"/>
      <c r="C37" s="25"/>
      <c r="D37" s="25"/>
      <c r="E37" s="25"/>
      <c r="F37" s="25"/>
      <c r="G37" s="25"/>
      <c r="H37" s="25"/>
    </row>
    <row r="38" spans="1:9" ht="24.95" customHeight="1" x14ac:dyDescent="0.25">
      <c r="A38" s="26">
        <v>88</v>
      </c>
      <c r="B38" s="26"/>
      <c r="C38" s="26"/>
      <c r="D38" s="26"/>
      <c r="E38" s="26"/>
      <c r="F38" s="26"/>
      <c r="G38" s="26"/>
      <c r="H38" s="26"/>
      <c r="I38" s="27"/>
    </row>
    <row r="39" spans="1:9" ht="24.95" customHeight="1" x14ac:dyDescent="0.25">
      <c r="A39" s="11" t="s">
        <v>34</v>
      </c>
      <c r="B39" s="10"/>
      <c r="C39" s="10"/>
      <c r="D39" s="10"/>
      <c r="E39" s="10"/>
      <c r="F39" s="10"/>
      <c r="G39" s="10"/>
      <c r="H39" s="10"/>
    </row>
    <row r="40" spans="1:9" ht="24.95" customHeight="1" x14ac:dyDescent="0.25">
      <c r="A40" s="12" t="s">
        <v>14</v>
      </c>
      <c r="B40" s="13">
        <f t="shared" ref="B40:H40" si="3">SUM(B41:B43)</f>
        <v>249</v>
      </c>
      <c r="C40" s="13">
        <f t="shared" si="3"/>
        <v>1330</v>
      </c>
      <c r="D40" s="13">
        <f t="shared" si="3"/>
        <v>3315</v>
      </c>
      <c r="E40" s="13">
        <f t="shared" si="3"/>
        <v>7190</v>
      </c>
      <c r="F40" s="13">
        <f t="shared" si="3"/>
        <v>10262</v>
      </c>
      <c r="G40" s="13">
        <v>9388</v>
      </c>
      <c r="H40" s="13">
        <f t="shared" si="3"/>
        <v>18376</v>
      </c>
    </row>
    <row r="41" spans="1:9" ht="24.95" customHeight="1" x14ac:dyDescent="0.25">
      <c r="A41" s="14" t="s">
        <v>15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6">
        <v>0</v>
      </c>
    </row>
    <row r="42" spans="1:9" ht="24.95" customHeight="1" x14ac:dyDescent="0.25">
      <c r="A42" s="14" t="s">
        <v>16</v>
      </c>
      <c r="B42" s="15">
        <v>249</v>
      </c>
      <c r="C42" s="15">
        <v>1330</v>
      </c>
      <c r="D42" s="15">
        <v>3315</v>
      </c>
      <c r="E42" s="15">
        <v>7190</v>
      </c>
      <c r="F42" s="15">
        <v>10262</v>
      </c>
      <c r="G42" s="15">
        <v>9388</v>
      </c>
      <c r="H42" s="15">
        <v>18376</v>
      </c>
    </row>
    <row r="43" spans="1:9" ht="24.95" customHeight="1" x14ac:dyDescent="0.25">
      <c r="A43" s="14" t="s">
        <v>17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1:9" ht="24.95" customHeight="1" x14ac:dyDescent="0.25">
      <c r="A44" s="17"/>
      <c r="B44" s="18"/>
      <c r="C44" s="18"/>
      <c r="D44" s="18"/>
      <c r="E44" s="18"/>
      <c r="F44" s="18"/>
      <c r="G44" s="18"/>
      <c r="H44" s="18"/>
    </row>
    <row r="45" spans="1:9" ht="24.95" customHeight="1" x14ac:dyDescent="0.25">
      <c r="A45" s="12" t="s">
        <v>18</v>
      </c>
      <c r="B45" s="13">
        <f t="shared" ref="B45:H45" si="4">SUM(B46:B60)</f>
        <v>20266</v>
      </c>
      <c r="C45" s="13">
        <f t="shared" si="4"/>
        <v>21543</v>
      </c>
      <c r="D45" s="13">
        <f t="shared" si="4"/>
        <v>22656.5</v>
      </c>
      <c r="E45" s="13">
        <f t="shared" si="4"/>
        <v>26454</v>
      </c>
      <c r="F45" s="13">
        <f t="shared" si="4"/>
        <v>27790</v>
      </c>
      <c r="G45" s="13">
        <v>30026</v>
      </c>
      <c r="H45" s="13">
        <f t="shared" si="4"/>
        <v>30171</v>
      </c>
    </row>
    <row r="46" spans="1:9" ht="24.95" customHeight="1" x14ac:dyDescent="0.25">
      <c r="A46" s="14" t="s">
        <v>15</v>
      </c>
      <c r="B46" s="15">
        <v>4311</v>
      </c>
      <c r="C46" s="15">
        <v>4147</v>
      </c>
      <c r="D46" s="15">
        <v>3815</v>
      </c>
      <c r="E46" s="15">
        <v>3439</v>
      </c>
      <c r="F46" s="15">
        <v>3442</v>
      </c>
      <c r="G46" s="15">
        <v>3446</v>
      </c>
      <c r="H46" s="15">
        <v>3453</v>
      </c>
      <c r="I46" s="16">
        <v>696</v>
      </c>
    </row>
    <row r="47" spans="1:9" ht="24.95" customHeight="1" x14ac:dyDescent="0.25">
      <c r="A47" s="14" t="s">
        <v>19</v>
      </c>
      <c r="B47" s="15">
        <f>12654+312+1441</f>
        <v>14407</v>
      </c>
      <c r="C47" s="15">
        <f>13205+338+1458</f>
        <v>15001</v>
      </c>
      <c r="D47" s="15">
        <f>14395+383+1229</f>
        <v>16007</v>
      </c>
      <c r="E47" s="15">
        <f>17045+380+1470</f>
        <v>18895</v>
      </c>
      <c r="F47" s="15">
        <f>16232+437+1453</f>
        <v>18122</v>
      </c>
      <c r="G47" s="15">
        <v>18783</v>
      </c>
      <c r="H47" s="15">
        <f>16937+442+1457</f>
        <v>18836</v>
      </c>
    </row>
    <row r="48" spans="1:9" ht="24.95" customHeight="1" x14ac:dyDescent="0.25">
      <c r="A48" s="14" t="s">
        <v>20</v>
      </c>
      <c r="B48" s="15">
        <v>846</v>
      </c>
      <c r="C48" s="15">
        <v>1702</v>
      </c>
      <c r="D48" s="15">
        <v>2117</v>
      </c>
      <c r="E48" s="15">
        <v>3379</v>
      </c>
      <c r="F48" s="15">
        <v>5475</v>
      </c>
      <c r="G48" s="15">
        <v>7079</v>
      </c>
      <c r="H48" s="15">
        <v>7219</v>
      </c>
    </row>
    <row r="49" spans="1:8" ht="24.95" customHeight="1" x14ac:dyDescent="0.25">
      <c r="A49" s="14" t="s">
        <v>21</v>
      </c>
      <c r="B49" s="15">
        <v>226</v>
      </c>
      <c r="C49" s="15">
        <v>230</v>
      </c>
      <c r="D49" s="15">
        <v>191</v>
      </c>
      <c r="E49" s="15">
        <v>168</v>
      </c>
      <c r="F49" s="15">
        <v>169</v>
      </c>
      <c r="G49" s="15">
        <v>135</v>
      </c>
      <c r="H49" s="15">
        <v>127</v>
      </c>
    </row>
    <row r="50" spans="1:8" ht="24.95" customHeight="1" x14ac:dyDescent="0.25">
      <c r="A50" s="14" t="s">
        <v>22</v>
      </c>
      <c r="B50" s="15">
        <v>145</v>
      </c>
      <c r="C50" s="15">
        <v>129</v>
      </c>
      <c r="D50" s="15">
        <v>127</v>
      </c>
      <c r="E50" s="15">
        <v>135</v>
      </c>
      <c r="F50" s="15">
        <v>135</v>
      </c>
      <c r="G50" s="15">
        <v>131</v>
      </c>
      <c r="H50" s="15">
        <v>83</v>
      </c>
    </row>
    <row r="51" spans="1:8" ht="24.95" customHeight="1" x14ac:dyDescent="0.25">
      <c r="A51" s="14" t="s">
        <v>23</v>
      </c>
      <c r="B51" s="15">
        <v>243</v>
      </c>
      <c r="C51" s="15">
        <v>242</v>
      </c>
      <c r="D51" s="15">
        <v>253</v>
      </c>
      <c r="E51" s="15">
        <v>252</v>
      </c>
      <c r="F51" s="15">
        <v>253</v>
      </c>
      <c r="G51" s="15">
        <v>256</v>
      </c>
      <c r="H51" s="15">
        <v>257</v>
      </c>
    </row>
    <row r="52" spans="1:8" ht="24.95" customHeight="1" x14ac:dyDescent="0.25">
      <c r="A52" s="14" t="s">
        <v>24</v>
      </c>
      <c r="B52" s="15">
        <v>1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ht="24.95" customHeight="1" x14ac:dyDescent="0.25">
      <c r="A53" s="14" t="s">
        <v>25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ht="24.95" customHeight="1" x14ac:dyDescent="0.25">
      <c r="A54" s="14" t="s">
        <v>26</v>
      </c>
      <c r="B54" s="15">
        <v>87</v>
      </c>
      <c r="C54" s="15">
        <v>92</v>
      </c>
      <c r="D54" s="28">
        <v>146.5</v>
      </c>
      <c r="E54" s="15">
        <v>186</v>
      </c>
      <c r="F54" s="15">
        <v>194</v>
      </c>
      <c r="G54" s="15">
        <v>196</v>
      </c>
      <c r="H54" s="15">
        <v>196</v>
      </c>
    </row>
    <row r="55" spans="1:8" ht="24.95" customHeight="1" x14ac:dyDescent="0.25">
      <c r="A55" s="14" t="s">
        <v>27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ht="24.95" customHeight="1" x14ac:dyDescent="0.25">
      <c r="A56" s="14" t="s">
        <v>28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ht="24.95" customHeight="1" x14ac:dyDescent="0.25">
      <c r="A57" s="14" t="s">
        <v>29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ht="24.95" customHeight="1" x14ac:dyDescent="0.25">
      <c r="A58" s="14" t="s">
        <v>30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ht="24.95" customHeight="1" x14ac:dyDescent="0.25">
      <c r="A59" s="14" t="s">
        <v>31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ht="24.95" customHeight="1" x14ac:dyDescent="0.25">
      <c r="A60" s="14" t="s">
        <v>32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ht="24.95" customHeight="1" x14ac:dyDescent="0.25">
      <c r="A61" s="20" t="s">
        <v>35</v>
      </c>
      <c r="B61" s="21">
        <f t="shared" ref="B61:H61" si="5">B45+B40</f>
        <v>20515</v>
      </c>
      <c r="C61" s="21">
        <f t="shared" si="5"/>
        <v>22873</v>
      </c>
      <c r="D61" s="21">
        <f t="shared" si="5"/>
        <v>25971.5</v>
      </c>
      <c r="E61" s="21">
        <f t="shared" si="5"/>
        <v>33644</v>
      </c>
      <c r="F61" s="21">
        <f t="shared" si="5"/>
        <v>38052</v>
      </c>
      <c r="G61" s="21">
        <v>39414</v>
      </c>
      <c r="H61" s="21">
        <f t="shared" si="5"/>
        <v>48547</v>
      </c>
    </row>
    <row r="62" spans="1:8" ht="24.95" customHeight="1" x14ac:dyDescent="0.25">
      <c r="A62" s="22"/>
      <c r="B62" s="23"/>
      <c r="C62" s="23"/>
      <c r="D62" s="23"/>
      <c r="E62" s="23"/>
      <c r="F62" s="23"/>
      <c r="G62" s="23"/>
      <c r="H62" s="23"/>
    </row>
    <row r="63" spans="1:8" ht="24.95" customHeight="1" x14ac:dyDescent="0.25">
      <c r="A63" s="24"/>
      <c r="B63" s="25"/>
      <c r="C63" s="25"/>
      <c r="D63" s="25"/>
      <c r="E63" s="25"/>
      <c r="F63" s="25"/>
      <c r="G63" s="25"/>
      <c r="H63" s="25"/>
    </row>
    <row r="64" spans="1:8" ht="24.95" customHeight="1" x14ac:dyDescent="0.25">
      <c r="A64" s="24"/>
      <c r="B64" s="25"/>
      <c r="C64" s="25"/>
      <c r="D64" s="25"/>
      <c r="E64" s="25"/>
      <c r="F64" s="25"/>
      <c r="G64" s="25"/>
      <c r="H64" s="25"/>
    </row>
    <row r="65" spans="1:9" ht="24.95" customHeight="1" x14ac:dyDescent="0.25">
      <c r="A65" s="24"/>
      <c r="B65" s="25"/>
      <c r="C65" s="25"/>
      <c r="D65" s="25"/>
      <c r="E65" s="25"/>
      <c r="F65" s="25"/>
      <c r="G65" s="25"/>
      <c r="H65" s="25"/>
    </row>
    <row r="66" spans="1:9" ht="24.95" customHeight="1" x14ac:dyDescent="0.25">
      <c r="A66" s="24"/>
      <c r="B66" s="25"/>
      <c r="C66" s="25"/>
      <c r="D66" s="25"/>
      <c r="E66" s="25"/>
      <c r="F66" s="25"/>
      <c r="G66" s="25"/>
      <c r="H66" s="25"/>
    </row>
    <row r="67" spans="1:9" ht="24.95" customHeight="1" x14ac:dyDescent="0.25">
      <c r="A67" s="24"/>
      <c r="B67" s="25"/>
      <c r="C67" s="25"/>
      <c r="D67" s="25"/>
      <c r="E67" s="25"/>
      <c r="F67" s="25"/>
      <c r="G67" s="25"/>
      <c r="H67" s="25"/>
    </row>
    <row r="68" spans="1:9" ht="24.95" customHeight="1" x14ac:dyDescent="0.25">
      <c r="A68" s="26">
        <v>89</v>
      </c>
      <c r="B68" s="26"/>
      <c r="C68" s="26"/>
      <c r="D68" s="26"/>
      <c r="E68" s="26"/>
      <c r="F68" s="26"/>
      <c r="G68" s="26"/>
      <c r="H68" s="26"/>
    </row>
    <row r="69" spans="1:9" ht="24.95" customHeight="1" x14ac:dyDescent="0.25">
      <c r="A69" s="11" t="s">
        <v>36</v>
      </c>
      <c r="B69" s="10"/>
      <c r="C69" s="10"/>
      <c r="D69" s="10"/>
      <c r="E69" s="10"/>
      <c r="F69" s="10"/>
      <c r="G69" s="10"/>
      <c r="H69" s="10"/>
    </row>
    <row r="70" spans="1:9" ht="24.95" customHeight="1" x14ac:dyDescent="0.25">
      <c r="A70" s="12" t="s">
        <v>14</v>
      </c>
      <c r="B70" s="13">
        <f t="shared" ref="B70:H70" si="6">SUM(B71:B73)</f>
        <v>0</v>
      </c>
      <c r="C70" s="13">
        <f t="shared" si="6"/>
        <v>0</v>
      </c>
      <c r="D70" s="13">
        <f t="shared" si="6"/>
        <v>0</v>
      </c>
      <c r="E70" s="13">
        <f t="shared" si="6"/>
        <v>0</v>
      </c>
      <c r="F70" s="13">
        <f t="shared" si="6"/>
        <v>0</v>
      </c>
      <c r="G70" s="13">
        <v>0</v>
      </c>
      <c r="H70" s="13">
        <f t="shared" si="6"/>
        <v>0</v>
      </c>
    </row>
    <row r="71" spans="1:9" ht="24.95" customHeight="1" x14ac:dyDescent="0.25">
      <c r="A71" s="14" t="s">
        <v>15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6">
        <v>0</v>
      </c>
    </row>
    <row r="72" spans="1:9" ht="24.95" customHeight="1" x14ac:dyDescent="0.25">
      <c r="A72" s="14" t="s">
        <v>16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9" ht="24.95" customHeight="1" x14ac:dyDescent="0.25">
      <c r="A73" s="14" t="s">
        <v>17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9" ht="24.95" customHeight="1" x14ac:dyDescent="0.25">
      <c r="A74" s="17"/>
      <c r="B74" s="18"/>
      <c r="C74" s="18"/>
      <c r="D74" s="18"/>
      <c r="E74" s="18"/>
      <c r="F74" s="18"/>
      <c r="G74" s="18"/>
      <c r="H74" s="18"/>
    </row>
    <row r="75" spans="1:9" ht="24.95" customHeight="1" x14ac:dyDescent="0.25">
      <c r="A75" s="12" t="s">
        <v>18</v>
      </c>
      <c r="B75" s="13">
        <f t="shared" ref="B75:H75" si="7">SUM(B76:B90)</f>
        <v>9841</v>
      </c>
      <c r="C75" s="13">
        <f t="shared" si="7"/>
        <v>10242.52</v>
      </c>
      <c r="D75" s="13">
        <f t="shared" si="7"/>
        <v>11755.51</v>
      </c>
      <c r="E75" s="13">
        <f t="shared" si="7"/>
        <v>13338</v>
      </c>
      <c r="F75" s="13">
        <f t="shared" si="7"/>
        <v>14116</v>
      </c>
      <c r="G75" s="13">
        <v>13925</v>
      </c>
      <c r="H75" s="13">
        <f t="shared" si="7"/>
        <v>12229</v>
      </c>
    </row>
    <row r="76" spans="1:9" ht="24.95" customHeight="1" x14ac:dyDescent="0.25">
      <c r="A76" s="14" t="s">
        <v>15</v>
      </c>
      <c r="B76" s="15">
        <v>5121</v>
      </c>
      <c r="C76" s="15">
        <v>5221</v>
      </c>
      <c r="D76" s="15">
        <v>5272</v>
      </c>
      <c r="E76" s="15">
        <v>5305</v>
      </c>
      <c r="F76" s="15">
        <v>5382</v>
      </c>
      <c r="G76" s="15">
        <v>5388</v>
      </c>
      <c r="H76" s="15">
        <v>5628</v>
      </c>
      <c r="I76" s="16">
        <v>772</v>
      </c>
    </row>
    <row r="77" spans="1:9" ht="24.95" customHeight="1" x14ac:dyDescent="0.25">
      <c r="A77" s="14" t="s">
        <v>19</v>
      </c>
      <c r="B77" s="15">
        <f>1505+11</f>
        <v>1516</v>
      </c>
      <c r="C77" s="15">
        <f>1512+9</f>
        <v>1521</v>
      </c>
      <c r="D77" s="15">
        <f>1520+9</f>
        <v>1529</v>
      </c>
      <c r="E77" s="15">
        <f>1505+8</f>
        <v>1513</v>
      </c>
      <c r="F77" s="15">
        <f>1512+7</f>
        <v>1519</v>
      </c>
      <c r="G77" s="15">
        <v>1530</v>
      </c>
      <c r="H77" s="15">
        <f>1581+5</f>
        <v>1586</v>
      </c>
    </row>
    <row r="78" spans="1:9" ht="24.95" customHeight="1" x14ac:dyDescent="0.25">
      <c r="A78" s="14" t="s">
        <v>20</v>
      </c>
      <c r="B78" s="15">
        <v>3019</v>
      </c>
      <c r="C78" s="15">
        <v>3338</v>
      </c>
      <c r="D78" s="15">
        <v>4796</v>
      </c>
      <c r="E78" s="15">
        <v>6360</v>
      </c>
      <c r="F78" s="15">
        <v>7044</v>
      </c>
      <c r="G78" s="15">
        <v>6823</v>
      </c>
      <c r="H78" s="15">
        <v>4786</v>
      </c>
    </row>
    <row r="79" spans="1:9" ht="24.95" customHeight="1" x14ac:dyDescent="0.25">
      <c r="A79" s="14" t="s">
        <v>21</v>
      </c>
      <c r="B79" s="15">
        <v>150</v>
      </c>
      <c r="C79" s="15">
        <v>141</v>
      </c>
      <c r="D79" s="15">
        <v>135</v>
      </c>
      <c r="E79" s="15">
        <v>132</v>
      </c>
      <c r="F79" s="15">
        <v>139</v>
      </c>
      <c r="G79" s="15">
        <v>148</v>
      </c>
      <c r="H79" s="15">
        <v>190</v>
      </c>
    </row>
    <row r="80" spans="1:9" ht="24.95" customHeight="1" x14ac:dyDescent="0.25">
      <c r="A80" s="14" t="s">
        <v>22</v>
      </c>
      <c r="B80" s="15">
        <v>8</v>
      </c>
      <c r="C80" s="15">
        <v>6</v>
      </c>
      <c r="D80" s="15">
        <v>7</v>
      </c>
      <c r="E80" s="15">
        <v>9</v>
      </c>
      <c r="F80" s="15">
        <v>11</v>
      </c>
      <c r="G80" s="15">
        <v>14</v>
      </c>
      <c r="H80" s="15">
        <v>17</v>
      </c>
    </row>
    <row r="81" spans="1:8" ht="24.95" customHeight="1" x14ac:dyDescent="0.25">
      <c r="A81" s="14" t="s">
        <v>23</v>
      </c>
      <c r="B81" s="15">
        <v>13</v>
      </c>
      <c r="C81" s="15">
        <v>8</v>
      </c>
      <c r="D81" s="15">
        <v>8</v>
      </c>
      <c r="E81" s="15">
        <v>8</v>
      </c>
      <c r="F81" s="15">
        <v>6</v>
      </c>
      <c r="G81" s="15">
        <v>6</v>
      </c>
      <c r="H81" s="15">
        <v>6</v>
      </c>
    </row>
    <row r="82" spans="1:8" ht="24.95" customHeight="1" x14ac:dyDescent="0.25">
      <c r="A82" s="14" t="s">
        <v>24</v>
      </c>
      <c r="B82" s="15">
        <v>0</v>
      </c>
      <c r="C82" s="29">
        <v>0.02</v>
      </c>
      <c r="D82" s="29">
        <v>0.01</v>
      </c>
      <c r="E82" s="15">
        <v>0</v>
      </c>
      <c r="F82" s="15">
        <v>0</v>
      </c>
      <c r="G82" s="15">
        <v>0</v>
      </c>
      <c r="H82" s="15">
        <v>0</v>
      </c>
    </row>
    <row r="83" spans="1:8" ht="24.95" customHeight="1" x14ac:dyDescent="0.25">
      <c r="A83" s="14" t="s">
        <v>25</v>
      </c>
      <c r="B83" s="15">
        <v>5</v>
      </c>
      <c r="C83" s="15">
        <v>3</v>
      </c>
      <c r="D83" s="15">
        <v>4</v>
      </c>
      <c r="E83" s="15">
        <v>4</v>
      </c>
      <c r="F83" s="15">
        <v>3</v>
      </c>
      <c r="G83" s="15">
        <v>3</v>
      </c>
      <c r="H83" s="15">
        <v>3</v>
      </c>
    </row>
    <row r="84" spans="1:8" ht="24.95" customHeight="1" x14ac:dyDescent="0.25">
      <c r="A84" s="14" t="s">
        <v>26</v>
      </c>
      <c r="B84" s="15">
        <v>8</v>
      </c>
      <c r="C84" s="15">
        <v>4</v>
      </c>
      <c r="D84" s="15">
        <v>4</v>
      </c>
      <c r="E84" s="15">
        <v>7</v>
      </c>
      <c r="F84" s="15">
        <v>12</v>
      </c>
      <c r="G84" s="15">
        <v>13</v>
      </c>
      <c r="H84" s="15">
        <v>13</v>
      </c>
    </row>
    <row r="85" spans="1:8" ht="24.95" customHeight="1" x14ac:dyDescent="0.25">
      <c r="A85" s="14" t="s">
        <v>27</v>
      </c>
      <c r="B85" s="15">
        <v>1</v>
      </c>
      <c r="C85" s="30">
        <v>0.5</v>
      </c>
      <c r="D85" s="30">
        <v>0.5</v>
      </c>
      <c r="E85" s="15">
        <v>0</v>
      </c>
      <c r="F85" s="15">
        <v>0</v>
      </c>
      <c r="G85" s="15">
        <v>0</v>
      </c>
      <c r="H85" s="15">
        <v>0</v>
      </c>
    </row>
    <row r="86" spans="1:8" ht="24.95" customHeight="1" x14ac:dyDescent="0.25">
      <c r="A86" s="14" t="s">
        <v>28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</row>
    <row r="87" spans="1:8" ht="24.95" customHeight="1" x14ac:dyDescent="0.25">
      <c r="A87" s="14" t="s">
        <v>29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</row>
    <row r="88" spans="1:8" ht="24.95" customHeight="1" x14ac:dyDescent="0.25">
      <c r="A88" s="14" t="s">
        <v>30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</row>
    <row r="89" spans="1:8" ht="24.95" customHeight="1" x14ac:dyDescent="0.25">
      <c r="A89" s="14" t="s">
        <v>31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</row>
    <row r="90" spans="1:8" ht="24.95" customHeight="1" x14ac:dyDescent="0.25">
      <c r="A90" s="14" t="s">
        <v>32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</row>
    <row r="91" spans="1:8" ht="24.95" customHeight="1" x14ac:dyDescent="0.25">
      <c r="A91" s="20" t="s">
        <v>37</v>
      </c>
      <c r="B91" s="21">
        <f t="shared" ref="B91:H91" si="8">B75+B70</f>
        <v>9841</v>
      </c>
      <c r="C91" s="21">
        <f t="shared" si="8"/>
        <v>10242.52</v>
      </c>
      <c r="D91" s="21">
        <f t="shared" si="8"/>
        <v>11755.51</v>
      </c>
      <c r="E91" s="21">
        <f t="shared" si="8"/>
        <v>13338</v>
      </c>
      <c r="F91" s="21">
        <f t="shared" si="8"/>
        <v>14116</v>
      </c>
      <c r="G91" s="21">
        <v>13925</v>
      </c>
      <c r="H91" s="21">
        <f t="shared" si="8"/>
        <v>12229</v>
      </c>
    </row>
    <row r="92" spans="1:8" ht="24.95" customHeight="1" x14ac:dyDescent="0.25">
      <c r="A92" s="22"/>
      <c r="B92" s="23"/>
      <c r="C92" s="23"/>
      <c r="D92" s="23"/>
      <c r="E92" s="23"/>
      <c r="F92" s="23"/>
      <c r="G92" s="23"/>
      <c r="H92" s="23"/>
    </row>
    <row r="93" spans="1:8" ht="24.95" customHeight="1" x14ac:dyDescent="0.25">
      <c r="A93" s="24"/>
      <c r="B93" s="25"/>
      <c r="C93" s="25"/>
      <c r="D93" s="25"/>
      <c r="E93" s="25"/>
      <c r="F93" s="25"/>
      <c r="G93" s="25"/>
      <c r="H93" s="25"/>
    </row>
    <row r="94" spans="1:8" ht="24.95" customHeight="1" x14ac:dyDescent="0.25">
      <c r="A94" s="24"/>
      <c r="B94" s="25"/>
      <c r="C94" s="25"/>
      <c r="D94" s="25"/>
      <c r="E94" s="25"/>
      <c r="F94" s="25"/>
      <c r="G94" s="25"/>
      <c r="H94" s="25"/>
    </row>
    <row r="95" spans="1:8" ht="24.95" customHeight="1" x14ac:dyDescent="0.25">
      <c r="A95" s="24"/>
      <c r="B95" s="25"/>
      <c r="C95" s="25"/>
      <c r="D95" s="25"/>
      <c r="E95" s="25"/>
      <c r="F95" s="25"/>
      <c r="G95" s="25"/>
      <c r="H95" s="25"/>
    </row>
    <row r="96" spans="1:8" ht="24.95" customHeight="1" x14ac:dyDescent="0.25">
      <c r="A96" s="24"/>
      <c r="B96" s="25"/>
      <c r="C96" s="25"/>
      <c r="D96" s="25"/>
      <c r="E96" s="25"/>
      <c r="F96" s="25"/>
      <c r="G96" s="25"/>
      <c r="H96" s="25"/>
    </row>
    <row r="97" spans="1:9" ht="24.95" customHeight="1" x14ac:dyDescent="0.25">
      <c r="A97" s="24"/>
      <c r="B97" s="25"/>
      <c r="C97" s="25"/>
      <c r="D97" s="25"/>
      <c r="E97" s="25"/>
      <c r="F97" s="25"/>
      <c r="G97" s="25"/>
      <c r="H97" s="25"/>
    </row>
    <row r="98" spans="1:9" ht="24.95" customHeight="1" x14ac:dyDescent="0.25">
      <c r="A98" s="26">
        <v>90</v>
      </c>
      <c r="B98" s="26"/>
      <c r="C98" s="26"/>
      <c r="D98" s="26"/>
      <c r="E98" s="26"/>
      <c r="F98" s="26"/>
      <c r="G98" s="26"/>
      <c r="H98" s="26"/>
    </row>
    <row r="99" spans="1:9" ht="24.95" customHeight="1" x14ac:dyDescent="0.25">
      <c r="A99" s="11" t="s">
        <v>38</v>
      </c>
      <c r="B99" s="10"/>
      <c r="C99" s="10"/>
      <c r="D99" s="10"/>
      <c r="E99" s="10"/>
      <c r="F99" s="10"/>
      <c r="G99" s="10"/>
      <c r="H99" s="10"/>
    </row>
    <row r="100" spans="1:9" ht="24.95" customHeight="1" x14ac:dyDescent="0.25">
      <c r="A100" s="12" t="s">
        <v>14</v>
      </c>
      <c r="B100" s="13">
        <f t="shared" ref="B100:H100" si="9">SUM(B101:B103)</f>
        <v>22153</v>
      </c>
      <c r="C100" s="13">
        <f t="shared" si="9"/>
        <v>28014</v>
      </c>
      <c r="D100" s="13">
        <f t="shared" si="9"/>
        <v>73754</v>
      </c>
      <c r="E100" s="13">
        <f t="shared" si="9"/>
        <v>94089</v>
      </c>
      <c r="F100" s="13">
        <f t="shared" si="9"/>
        <v>100312</v>
      </c>
      <c r="G100" s="13">
        <v>130447</v>
      </c>
      <c r="H100" s="13">
        <f t="shared" si="9"/>
        <v>127814</v>
      </c>
    </row>
    <row r="101" spans="1:9" ht="24.95" customHeight="1" x14ac:dyDescent="0.25">
      <c r="A101" s="14" t="s">
        <v>15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6">
        <v>0</v>
      </c>
    </row>
    <row r="102" spans="1:9" ht="24.95" customHeight="1" x14ac:dyDescent="0.25">
      <c r="A102" s="14" t="s">
        <v>16</v>
      </c>
      <c r="B102" s="15">
        <v>22153</v>
      </c>
      <c r="C102" s="15">
        <v>28014</v>
      </c>
      <c r="D102" s="15">
        <v>73754</v>
      </c>
      <c r="E102" s="15">
        <v>94089</v>
      </c>
      <c r="F102" s="15">
        <v>100312</v>
      </c>
      <c r="G102" s="15">
        <v>130447</v>
      </c>
      <c r="H102" s="15">
        <v>127814</v>
      </c>
    </row>
    <row r="103" spans="1:9" ht="24.95" customHeight="1" x14ac:dyDescent="0.25">
      <c r="A103" s="14" t="s">
        <v>17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</row>
    <row r="104" spans="1:9" ht="24.95" customHeight="1" x14ac:dyDescent="0.25">
      <c r="A104" s="17"/>
      <c r="B104" s="18"/>
      <c r="C104" s="18"/>
      <c r="D104" s="18"/>
      <c r="E104" s="18"/>
      <c r="F104" s="18"/>
      <c r="G104" s="18"/>
      <c r="H104" s="18"/>
    </row>
    <row r="105" spans="1:9" ht="24.95" customHeight="1" x14ac:dyDescent="0.25">
      <c r="A105" s="12" t="s">
        <v>18</v>
      </c>
      <c r="B105" s="13">
        <f t="shared" ref="B105:H105" si="10">SUM(B106:B120)</f>
        <v>51453.7</v>
      </c>
      <c r="C105" s="13">
        <f t="shared" si="10"/>
        <v>53906</v>
      </c>
      <c r="D105" s="13">
        <f t="shared" si="10"/>
        <v>65246</v>
      </c>
      <c r="E105" s="13">
        <f t="shared" si="10"/>
        <v>67192</v>
      </c>
      <c r="F105" s="13">
        <f t="shared" si="10"/>
        <v>72243</v>
      </c>
      <c r="G105" s="13">
        <v>83374</v>
      </c>
      <c r="H105" s="13">
        <f t="shared" si="10"/>
        <v>131364</v>
      </c>
    </row>
    <row r="106" spans="1:9" ht="24.95" customHeight="1" x14ac:dyDescent="0.25">
      <c r="A106" s="14" t="s">
        <v>15</v>
      </c>
      <c r="B106" s="15">
        <v>17029</v>
      </c>
      <c r="C106" s="15">
        <v>17529</v>
      </c>
      <c r="D106" s="15">
        <v>17750</v>
      </c>
      <c r="E106" s="15">
        <v>17755</v>
      </c>
      <c r="F106" s="15">
        <v>17810</v>
      </c>
      <c r="G106" s="15">
        <v>17711</v>
      </c>
      <c r="H106" s="15">
        <v>17711</v>
      </c>
      <c r="I106" s="16">
        <v>799</v>
      </c>
    </row>
    <row r="107" spans="1:9" ht="24.95" customHeight="1" x14ac:dyDescent="0.25">
      <c r="A107" s="14" t="s">
        <v>19</v>
      </c>
      <c r="B107" s="15">
        <f>13655+45</f>
        <v>13700</v>
      </c>
      <c r="C107" s="15">
        <f>13575+47</f>
        <v>13622</v>
      </c>
      <c r="D107" s="15">
        <f>13520+42</f>
        <v>13562</v>
      </c>
      <c r="E107" s="15">
        <f>13525+45</f>
        <v>13570</v>
      </c>
      <c r="F107" s="15">
        <f>13765+40</f>
        <v>13805</v>
      </c>
      <c r="G107" s="15">
        <v>13640</v>
      </c>
      <c r="H107" s="15">
        <f>13596+44</f>
        <v>13640</v>
      </c>
    </row>
    <row r="108" spans="1:9" ht="24.95" customHeight="1" x14ac:dyDescent="0.25">
      <c r="A108" s="14" t="s">
        <v>20</v>
      </c>
      <c r="B108" s="15">
        <v>19225</v>
      </c>
      <c r="C108" s="15">
        <v>21151</v>
      </c>
      <c r="D108" s="15">
        <v>32180</v>
      </c>
      <c r="E108" s="15">
        <v>33806</v>
      </c>
      <c r="F108" s="15">
        <v>38496</v>
      </c>
      <c r="G108" s="15">
        <v>50394</v>
      </c>
      <c r="H108" s="15">
        <v>98292</v>
      </c>
    </row>
    <row r="109" spans="1:9" ht="24.95" customHeight="1" x14ac:dyDescent="0.25">
      <c r="A109" s="14" t="s">
        <v>21</v>
      </c>
      <c r="B109" s="15">
        <v>125</v>
      </c>
      <c r="C109" s="15">
        <v>138</v>
      </c>
      <c r="D109" s="15">
        <v>140</v>
      </c>
      <c r="E109" s="15">
        <v>142</v>
      </c>
      <c r="F109" s="15">
        <v>140</v>
      </c>
      <c r="G109" s="15">
        <v>135</v>
      </c>
      <c r="H109" s="15">
        <v>39</v>
      </c>
    </row>
    <row r="110" spans="1:9" ht="24.95" customHeight="1" x14ac:dyDescent="0.25">
      <c r="A110" s="14" t="s">
        <v>22</v>
      </c>
      <c r="B110" s="15">
        <v>300</v>
      </c>
      <c r="C110" s="15">
        <v>325</v>
      </c>
      <c r="D110" s="15">
        <v>450</v>
      </c>
      <c r="E110" s="15">
        <v>715</v>
      </c>
      <c r="F110" s="15">
        <v>725</v>
      </c>
      <c r="G110" s="15">
        <v>554</v>
      </c>
      <c r="H110" s="15">
        <v>539</v>
      </c>
    </row>
    <row r="111" spans="1:9" ht="24.95" customHeight="1" x14ac:dyDescent="0.25">
      <c r="A111" s="14" t="s">
        <v>23</v>
      </c>
      <c r="B111" s="15">
        <v>554</v>
      </c>
      <c r="C111" s="15">
        <v>562</v>
      </c>
      <c r="D111" s="15">
        <v>571</v>
      </c>
      <c r="E111" s="15">
        <v>625</v>
      </c>
      <c r="F111" s="15">
        <v>628</v>
      </c>
      <c r="G111" s="15">
        <v>597</v>
      </c>
      <c r="H111" s="15">
        <v>800</v>
      </c>
    </row>
    <row r="112" spans="1:9" ht="24.95" customHeight="1" x14ac:dyDescent="0.25">
      <c r="A112" s="14" t="s">
        <v>24</v>
      </c>
      <c r="B112" s="15">
        <v>0</v>
      </c>
      <c r="C112" s="15">
        <v>0</v>
      </c>
      <c r="D112" s="15">
        <v>2</v>
      </c>
      <c r="E112" s="15">
        <v>2</v>
      </c>
      <c r="F112" s="15">
        <v>2</v>
      </c>
      <c r="G112" s="15">
        <v>2</v>
      </c>
      <c r="H112" s="15">
        <v>2</v>
      </c>
    </row>
    <row r="113" spans="1:8" ht="24.95" customHeight="1" x14ac:dyDescent="0.25">
      <c r="A113" s="14" t="s">
        <v>25</v>
      </c>
      <c r="B113" s="15">
        <v>1</v>
      </c>
      <c r="C113" s="15">
        <v>1</v>
      </c>
      <c r="D113" s="15">
        <v>1</v>
      </c>
      <c r="E113" s="15">
        <v>1</v>
      </c>
      <c r="F113" s="15">
        <v>2</v>
      </c>
      <c r="G113" s="15">
        <v>2</v>
      </c>
      <c r="H113" s="15">
        <v>2</v>
      </c>
    </row>
    <row r="114" spans="1:8" ht="24.95" customHeight="1" x14ac:dyDescent="0.25">
      <c r="A114" s="14" t="s">
        <v>26</v>
      </c>
      <c r="B114" s="15">
        <v>5</v>
      </c>
      <c r="C114" s="15">
        <v>7</v>
      </c>
      <c r="D114" s="15">
        <v>8</v>
      </c>
      <c r="E114" s="15">
        <v>9</v>
      </c>
      <c r="F114" s="15">
        <v>8</v>
      </c>
      <c r="G114" s="15">
        <v>8</v>
      </c>
      <c r="H114" s="15">
        <v>8</v>
      </c>
    </row>
    <row r="115" spans="1:8" ht="24.95" customHeight="1" x14ac:dyDescent="0.25">
      <c r="A115" s="14" t="s">
        <v>27</v>
      </c>
      <c r="B115" s="15">
        <v>404.7</v>
      </c>
      <c r="C115" s="15">
        <v>399</v>
      </c>
      <c r="D115" s="15">
        <v>402</v>
      </c>
      <c r="E115" s="15">
        <v>405</v>
      </c>
      <c r="F115" s="15">
        <v>403</v>
      </c>
      <c r="G115" s="15">
        <v>105</v>
      </c>
      <c r="H115" s="15">
        <v>105</v>
      </c>
    </row>
    <row r="116" spans="1:8" ht="24.95" customHeight="1" x14ac:dyDescent="0.25">
      <c r="A116" s="14" t="s">
        <v>28</v>
      </c>
      <c r="B116" s="15">
        <v>110</v>
      </c>
      <c r="C116" s="15">
        <v>172</v>
      </c>
      <c r="D116" s="15">
        <v>176</v>
      </c>
      <c r="E116" s="15">
        <v>158</v>
      </c>
      <c r="F116" s="15">
        <v>219</v>
      </c>
      <c r="G116" s="15">
        <v>219</v>
      </c>
      <c r="H116" s="15">
        <v>219</v>
      </c>
    </row>
    <row r="117" spans="1:8" ht="24.95" customHeight="1" x14ac:dyDescent="0.25">
      <c r="A117" s="14" t="s">
        <v>29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</row>
    <row r="118" spans="1:8" ht="24.95" customHeight="1" x14ac:dyDescent="0.25">
      <c r="A118" s="14" t="s">
        <v>30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</row>
    <row r="119" spans="1:8" ht="24.95" customHeight="1" x14ac:dyDescent="0.25">
      <c r="A119" s="14" t="s">
        <v>31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</row>
    <row r="120" spans="1:8" ht="24.95" customHeight="1" x14ac:dyDescent="0.25">
      <c r="A120" s="14" t="s">
        <v>32</v>
      </c>
      <c r="B120" s="15">
        <v>0</v>
      </c>
      <c r="C120" s="15">
        <v>0</v>
      </c>
      <c r="D120" s="15">
        <v>4</v>
      </c>
      <c r="E120" s="15">
        <v>4</v>
      </c>
      <c r="F120" s="15">
        <v>5</v>
      </c>
      <c r="G120" s="15">
        <v>7</v>
      </c>
      <c r="H120" s="15">
        <v>7</v>
      </c>
    </row>
    <row r="121" spans="1:8" ht="24.95" customHeight="1" x14ac:dyDescent="0.25">
      <c r="A121" s="20" t="s">
        <v>39</v>
      </c>
      <c r="B121" s="21">
        <f t="shared" ref="B121:H121" si="11">B105+B100</f>
        <v>73606.7</v>
      </c>
      <c r="C121" s="21">
        <f t="shared" si="11"/>
        <v>81920</v>
      </c>
      <c r="D121" s="21">
        <f t="shared" si="11"/>
        <v>139000</v>
      </c>
      <c r="E121" s="21">
        <f t="shared" si="11"/>
        <v>161281</v>
      </c>
      <c r="F121" s="21">
        <f t="shared" si="11"/>
        <v>172555</v>
      </c>
      <c r="G121" s="21">
        <v>213821</v>
      </c>
      <c r="H121" s="21">
        <f t="shared" si="11"/>
        <v>259178</v>
      </c>
    </row>
    <row r="122" spans="1:8" ht="24.95" customHeight="1" x14ac:dyDescent="0.25">
      <c r="A122" s="22"/>
      <c r="B122" s="23"/>
      <c r="C122" s="23"/>
      <c r="D122" s="23"/>
      <c r="E122" s="23"/>
      <c r="F122" s="23"/>
      <c r="G122" s="23"/>
      <c r="H122" s="23"/>
    </row>
    <row r="123" spans="1:8" ht="24.95" customHeight="1" x14ac:dyDescent="0.25">
      <c r="A123" s="24"/>
      <c r="B123" s="25"/>
      <c r="C123" s="25"/>
      <c r="D123" s="25"/>
      <c r="E123" s="25"/>
      <c r="F123" s="25"/>
      <c r="G123" s="25"/>
      <c r="H123" s="25"/>
    </row>
    <row r="124" spans="1:8" ht="24.95" customHeight="1" x14ac:dyDescent="0.25">
      <c r="A124" s="24"/>
      <c r="B124" s="25"/>
      <c r="C124" s="25"/>
      <c r="D124" s="25"/>
      <c r="E124" s="25"/>
      <c r="F124" s="25"/>
      <c r="G124" s="25"/>
      <c r="H124" s="25"/>
    </row>
    <row r="125" spans="1:8" ht="24.95" customHeight="1" x14ac:dyDescent="0.25">
      <c r="A125" s="24"/>
      <c r="B125" s="25"/>
      <c r="C125" s="25"/>
      <c r="D125" s="25"/>
      <c r="E125" s="25"/>
      <c r="F125" s="25"/>
      <c r="G125" s="25"/>
      <c r="H125" s="25"/>
    </row>
    <row r="126" spans="1:8" ht="24.95" customHeight="1" x14ac:dyDescent="0.25">
      <c r="A126" s="24"/>
      <c r="B126" s="25"/>
      <c r="C126" s="25"/>
      <c r="D126" s="25"/>
      <c r="E126" s="25"/>
      <c r="F126" s="25"/>
      <c r="G126" s="25"/>
      <c r="H126" s="25"/>
    </row>
    <row r="127" spans="1:8" ht="24.95" customHeight="1" x14ac:dyDescent="0.25">
      <c r="A127" s="24"/>
      <c r="B127" s="25"/>
      <c r="C127" s="25"/>
      <c r="D127" s="25"/>
      <c r="E127" s="25"/>
      <c r="F127" s="25"/>
      <c r="G127" s="25"/>
      <c r="H127" s="25"/>
    </row>
    <row r="128" spans="1:8" ht="24.95" customHeight="1" x14ac:dyDescent="0.25">
      <c r="A128" s="26">
        <v>91</v>
      </c>
      <c r="B128" s="26"/>
      <c r="C128" s="26"/>
      <c r="D128" s="26"/>
      <c r="E128" s="26"/>
      <c r="F128" s="26"/>
      <c r="G128" s="26"/>
      <c r="H128" s="26"/>
    </row>
    <row r="129" spans="1:9" ht="24.95" customHeight="1" x14ac:dyDescent="0.25">
      <c r="A129" s="11" t="s">
        <v>40</v>
      </c>
      <c r="B129" s="10"/>
      <c r="C129" s="10"/>
      <c r="D129" s="10"/>
      <c r="E129" s="10"/>
      <c r="F129" s="10"/>
      <c r="G129" s="10"/>
      <c r="H129" s="10"/>
    </row>
    <row r="130" spans="1:9" ht="24.95" customHeight="1" x14ac:dyDescent="0.25">
      <c r="A130" s="12" t="s">
        <v>14</v>
      </c>
      <c r="B130" s="13">
        <f t="shared" ref="B130:H130" si="12">SUM(B131:B133)</f>
        <v>24671</v>
      </c>
      <c r="C130" s="13">
        <f t="shared" si="12"/>
        <v>37232</v>
      </c>
      <c r="D130" s="13">
        <f t="shared" si="12"/>
        <v>91956</v>
      </c>
      <c r="E130" s="13">
        <f t="shared" si="12"/>
        <v>118907</v>
      </c>
      <c r="F130" s="13">
        <f t="shared" si="12"/>
        <v>128399</v>
      </c>
      <c r="G130" s="13">
        <v>151142</v>
      </c>
      <c r="H130" s="13">
        <f t="shared" si="12"/>
        <v>166727</v>
      </c>
    </row>
    <row r="131" spans="1:9" ht="24.95" customHeight="1" x14ac:dyDescent="0.25">
      <c r="A131" s="14" t="s">
        <v>15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6">
        <v>0</v>
      </c>
    </row>
    <row r="132" spans="1:9" ht="24.95" customHeight="1" x14ac:dyDescent="0.25">
      <c r="A132" s="14" t="s">
        <v>16</v>
      </c>
      <c r="B132" s="15">
        <v>24671</v>
      </c>
      <c r="C132" s="15">
        <v>37232</v>
      </c>
      <c r="D132" s="15">
        <v>91956</v>
      </c>
      <c r="E132" s="15">
        <v>118907</v>
      </c>
      <c r="F132" s="15">
        <v>128399</v>
      </c>
      <c r="G132" s="15">
        <v>151142</v>
      </c>
      <c r="H132" s="15">
        <v>166727</v>
      </c>
    </row>
    <row r="133" spans="1:9" ht="24.95" customHeight="1" x14ac:dyDescent="0.25">
      <c r="A133" s="14" t="s">
        <v>17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</row>
    <row r="134" spans="1:9" ht="24.95" customHeight="1" x14ac:dyDescent="0.25">
      <c r="A134" s="17"/>
      <c r="B134" s="18"/>
      <c r="C134" s="18"/>
      <c r="D134" s="18"/>
      <c r="E134" s="18"/>
      <c r="F134" s="18"/>
      <c r="G134" s="18"/>
      <c r="H134" s="18"/>
    </row>
    <row r="135" spans="1:9" ht="24.95" customHeight="1" x14ac:dyDescent="0.25">
      <c r="A135" s="12" t="s">
        <v>18</v>
      </c>
      <c r="B135" s="13">
        <f t="shared" ref="B135:H135" si="13">SUM(B136:B150)</f>
        <v>42996</v>
      </c>
      <c r="C135" s="13">
        <f t="shared" si="13"/>
        <v>43171.96</v>
      </c>
      <c r="D135" s="13">
        <f t="shared" si="13"/>
        <v>47351</v>
      </c>
      <c r="E135" s="13">
        <f t="shared" si="13"/>
        <v>49072</v>
      </c>
      <c r="F135" s="13">
        <f t="shared" si="13"/>
        <v>50428</v>
      </c>
      <c r="G135" s="13">
        <v>181820</v>
      </c>
      <c r="H135" s="13">
        <f t="shared" si="13"/>
        <v>114553</v>
      </c>
    </row>
    <row r="136" spans="1:9" ht="24.95" customHeight="1" x14ac:dyDescent="0.25">
      <c r="A136" s="14" t="s">
        <v>15</v>
      </c>
      <c r="B136" s="15">
        <v>23748</v>
      </c>
      <c r="C136" s="15">
        <v>23305</v>
      </c>
      <c r="D136" s="15">
        <v>23073</v>
      </c>
      <c r="E136" s="15">
        <v>23028</v>
      </c>
      <c r="F136" s="15">
        <v>23105</v>
      </c>
      <c r="G136" s="15">
        <v>23155</v>
      </c>
      <c r="H136" s="15">
        <v>23049</v>
      </c>
      <c r="I136" s="16">
        <v>746</v>
      </c>
    </row>
    <row r="137" spans="1:9" ht="24.95" customHeight="1" x14ac:dyDescent="0.25">
      <c r="A137" s="14" t="s">
        <v>19</v>
      </c>
      <c r="B137" s="15">
        <f>2715+57</f>
        <v>2772</v>
      </c>
      <c r="C137" s="15">
        <f>2668+34</f>
        <v>2702</v>
      </c>
      <c r="D137" s="15">
        <f>2613+32</f>
        <v>2645</v>
      </c>
      <c r="E137" s="15">
        <f>2604+28</f>
        <v>2632</v>
      </c>
      <c r="F137" s="15">
        <f>2619+26</f>
        <v>2645</v>
      </c>
      <c r="G137" s="15">
        <v>2638</v>
      </c>
      <c r="H137" s="15">
        <f>2611+22</f>
        <v>2633</v>
      </c>
    </row>
    <row r="138" spans="1:9" ht="24.95" customHeight="1" x14ac:dyDescent="0.25">
      <c r="A138" s="14" t="s">
        <v>20</v>
      </c>
      <c r="B138" s="15">
        <v>13868</v>
      </c>
      <c r="C138" s="15">
        <v>14873</v>
      </c>
      <c r="D138" s="15">
        <v>19287</v>
      </c>
      <c r="E138" s="15">
        <v>21109</v>
      </c>
      <c r="F138" s="15">
        <v>21647</v>
      </c>
      <c r="G138" s="15">
        <v>152997</v>
      </c>
      <c r="H138" s="15">
        <v>85793</v>
      </c>
    </row>
    <row r="139" spans="1:9" ht="24.95" customHeight="1" x14ac:dyDescent="0.25">
      <c r="A139" s="14" t="s">
        <v>21</v>
      </c>
      <c r="B139" s="15">
        <v>602</v>
      </c>
      <c r="C139" s="15">
        <v>564</v>
      </c>
      <c r="D139" s="15">
        <v>549</v>
      </c>
      <c r="E139" s="15">
        <v>525</v>
      </c>
      <c r="F139" s="15">
        <v>551</v>
      </c>
      <c r="G139" s="15">
        <v>540</v>
      </c>
      <c r="H139" s="15">
        <v>644</v>
      </c>
    </row>
    <row r="140" spans="1:9" ht="24.95" customHeight="1" x14ac:dyDescent="0.25">
      <c r="A140" s="14" t="s">
        <v>22</v>
      </c>
      <c r="B140" s="15">
        <v>1409</v>
      </c>
      <c r="C140" s="15">
        <v>1223</v>
      </c>
      <c r="D140" s="15">
        <v>1293</v>
      </c>
      <c r="E140" s="15">
        <v>1296</v>
      </c>
      <c r="F140" s="15">
        <v>1985</v>
      </c>
      <c r="G140" s="15">
        <v>1975</v>
      </c>
      <c r="H140" s="15">
        <v>1916</v>
      </c>
    </row>
    <row r="141" spans="1:9" ht="24.95" customHeight="1" x14ac:dyDescent="0.25">
      <c r="A141" s="14" t="s">
        <v>23</v>
      </c>
      <c r="B141" s="15">
        <v>132</v>
      </c>
      <c r="C141" s="15">
        <v>77</v>
      </c>
      <c r="D141" s="15">
        <v>68</v>
      </c>
      <c r="E141" s="15">
        <v>62</v>
      </c>
      <c r="F141" s="15">
        <v>63</v>
      </c>
      <c r="G141" s="15">
        <v>90</v>
      </c>
      <c r="H141" s="15">
        <v>90</v>
      </c>
    </row>
    <row r="142" spans="1:9" ht="24.95" customHeight="1" x14ac:dyDescent="0.25">
      <c r="A142" s="14" t="s">
        <v>24</v>
      </c>
      <c r="B142" s="15">
        <v>228</v>
      </c>
      <c r="C142" s="15">
        <v>225.96</v>
      </c>
      <c r="D142" s="15">
        <v>251</v>
      </c>
      <c r="E142" s="15">
        <v>252</v>
      </c>
      <c r="F142" s="15">
        <v>253</v>
      </c>
      <c r="G142" s="15">
        <v>265</v>
      </c>
      <c r="H142" s="15">
        <v>264</v>
      </c>
    </row>
    <row r="143" spans="1:9" ht="24.95" customHeight="1" x14ac:dyDescent="0.25">
      <c r="A143" s="14" t="s">
        <v>25</v>
      </c>
      <c r="B143" s="15">
        <v>216</v>
      </c>
      <c r="C143" s="15">
        <v>174</v>
      </c>
      <c r="D143" s="15">
        <v>158</v>
      </c>
      <c r="E143" s="15">
        <v>141</v>
      </c>
      <c r="F143" s="15">
        <v>143</v>
      </c>
      <c r="G143" s="15">
        <v>122</v>
      </c>
      <c r="H143" s="15">
        <v>127</v>
      </c>
    </row>
    <row r="144" spans="1:9" ht="24.95" customHeight="1" x14ac:dyDescent="0.25">
      <c r="A144" s="14" t="s">
        <v>26</v>
      </c>
      <c r="B144" s="15">
        <v>17</v>
      </c>
      <c r="C144" s="15">
        <v>18</v>
      </c>
      <c r="D144" s="15">
        <v>15</v>
      </c>
      <c r="E144" s="15">
        <v>13</v>
      </c>
      <c r="F144" s="15">
        <v>18</v>
      </c>
      <c r="G144" s="15">
        <v>19</v>
      </c>
      <c r="H144" s="15">
        <v>17</v>
      </c>
    </row>
    <row r="145" spans="1:8" ht="24.95" customHeight="1" x14ac:dyDescent="0.25">
      <c r="A145" s="14" t="s">
        <v>27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</row>
    <row r="146" spans="1:8" ht="24.95" customHeight="1" x14ac:dyDescent="0.25">
      <c r="A146" s="14" t="s">
        <v>28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</row>
    <row r="147" spans="1:8" ht="24.95" customHeight="1" x14ac:dyDescent="0.25">
      <c r="A147" s="14" t="s">
        <v>29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</row>
    <row r="148" spans="1:8" ht="24.95" customHeight="1" x14ac:dyDescent="0.25">
      <c r="A148" s="14" t="s">
        <v>30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</row>
    <row r="149" spans="1:8" ht="24.95" customHeight="1" x14ac:dyDescent="0.25">
      <c r="A149" s="14" t="s">
        <v>31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</row>
    <row r="150" spans="1:8" ht="24.95" customHeight="1" x14ac:dyDescent="0.25">
      <c r="A150" s="14" t="s">
        <v>32</v>
      </c>
      <c r="B150" s="15">
        <v>4</v>
      </c>
      <c r="C150" s="15">
        <v>10</v>
      </c>
      <c r="D150" s="15">
        <v>12</v>
      </c>
      <c r="E150" s="15">
        <v>14</v>
      </c>
      <c r="F150" s="15">
        <v>18</v>
      </c>
      <c r="G150" s="15">
        <v>19</v>
      </c>
      <c r="H150" s="15">
        <v>20</v>
      </c>
    </row>
    <row r="151" spans="1:8" ht="24.95" customHeight="1" x14ac:dyDescent="0.25">
      <c r="A151" s="20" t="s">
        <v>41</v>
      </c>
      <c r="B151" s="21">
        <f t="shared" ref="B151:H151" si="14">B135+B130</f>
        <v>67667</v>
      </c>
      <c r="C151" s="21">
        <f t="shared" si="14"/>
        <v>80403.959999999992</v>
      </c>
      <c r="D151" s="21">
        <f t="shared" si="14"/>
        <v>139307</v>
      </c>
      <c r="E151" s="21">
        <f t="shared" si="14"/>
        <v>167979</v>
      </c>
      <c r="F151" s="21">
        <f t="shared" si="14"/>
        <v>178827</v>
      </c>
      <c r="G151" s="21">
        <v>332962</v>
      </c>
      <c r="H151" s="21">
        <f t="shared" si="14"/>
        <v>281280</v>
      </c>
    </row>
    <row r="152" spans="1:8" ht="24.95" customHeight="1" x14ac:dyDescent="0.25">
      <c r="A152" s="22"/>
      <c r="B152" s="23"/>
      <c r="C152" s="23"/>
      <c r="D152" s="23"/>
      <c r="E152" s="23"/>
      <c r="F152" s="23"/>
      <c r="G152" s="23"/>
      <c r="H152" s="23"/>
    </row>
    <row r="153" spans="1:8" ht="24.95" customHeight="1" x14ac:dyDescent="0.25">
      <c r="A153" s="24"/>
      <c r="B153" s="25"/>
      <c r="C153" s="25"/>
      <c r="D153" s="25"/>
      <c r="E153" s="25"/>
      <c r="F153" s="25"/>
      <c r="G153" s="25"/>
      <c r="H153" s="25"/>
    </row>
    <row r="154" spans="1:8" ht="24.95" customHeight="1" x14ac:dyDescent="0.25">
      <c r="A154" s="24"/>
      <c r="B154" s="25"/>
      <c r="C154" s="25"/>
      <c r="D154" s="25"/>
      <c r="E154" s="25"/>
      <c r="F154" s="25"/>
      <c r="G154" s="25"/>
      <c r="H154" s="25"/>
    </row>
    <row r="155" spans="1:8" ht="24.95" customHeight="1" x14ac:dyDescent="0.25">
      <c r="A155" s="24"/>
      <c r="B155" s="25"/>
      <c r="C155" s="25"/>
      <c r="D155" s="25"/>
      <c r="E155" s="25"/>
      <c r="F155" s="25"/>
      <c r="G155" s="25"/>
      <c r="H155" s="25"/>
    </row>
    <row r="156" spans="1:8" ht="24.95" customHeight="1" x14ac:dyDescent="0.25">
      <c r="A156" s="24"/>
      <c r="B156" s="25"/>
      <c r="C156" s="25"/>
      <c r="D156" s="25"/>
      <c r="E156" s="25"/>
      <c r="F156" s="25"/>
      <c r="G156" s="25"/>
      <c r="H156" s="25"/>
    </row>
    <row r="157" spans="1:8" ht="24.95" customHeight="1" x14ac:dyDescent="0.25">
      <c r="A157" s="24"/>
      <c r="B157" s="25"/>
      <c r="C157" s="25"/>
      <c r="D157" s="25"/>
      <c r="E157" s="25"/>
      <c r="F157" s="25"/>
      <c r="G157" s="25"/>
      <c r="H157" s="25"/>
    </row>
    <row r="158" spans="1:8" ht="24.95" customHeight="1" x14ac:dyDescent="0.25">
      <c r="A158" s="26">
        <v>92</v>
      </c>
      <c r="B158" s="26"/>
      <c r="C158" s="26"/>
      <c r="D158" s="26"/>
      <c r="E158" s="26"/>
      <c r="F158" s="26"/>
      <c r="G158" s="26"/>
      <c r="H158" s="26"/>
    </row>
    <row r="159" spans="1:8" ht="24.95" customHeight="1" x14ac:dyDescent="0.25">
      <c r="A159" s="11" t="s">
        <v>42</v>
      </c>
      <c r="B159" s="10"/>
      <c r="C159" s="10"/>
      <c r="D159" s="10"/>
      <c r="E159" s="10"/>
      <c r="F159" s="10"/>
      <c r="G159" s="10"/>
      <c r="H159" s="10"/>
    </row>
    <row r="160" spans="1:8" ht="24.95" customHeight="1" x14ac:dyDescent="0.25">
      <c r="A160" s="12" t="s">
        <v>14</v>
      </c>
      <c r="B160" s="13">
        <f t="shared" ref="B160:H160" si="15">SUM(B161:B163)</f>
        <v>35458</v>
      </c>
      <c r="C160" s="13">
        <f t="shared" si="15"/>
        <v>42140</v>
      </c>
      <c r="D160" s="13">
        <f t="shared" si="15"/>
        <v>73368</v>
      </c>
      <c r="E160" s="13">
        <f t="shared" si="15"/>
        <v>87113</v>
      </c>
      <c r="F160" s="13">
        <f t="shared" si="15"/>
        <v>106618</v>
      </c>
      <c r="G160" s="13">
        <v>190956</v>
      </c>
      <c r="H160" s="13">
        <f t="shared" si="15"/>
        <v>137690</v>
      </c>
    </row>
    <row r="161" spans="1:9" ht="24.95" customHeight="1" x14ac:dyDescent="0.25">
      <c r="A161" s="14" t="s">
        <v>15</v>
      </c>
      <c r="B161" s="15">
        <v>795</v>
      </c>
      <c r="C161" s="15">
        <v>825</v>
      </c>
      <c r="D161" s="15">
        <v>825</v>
      </c>
      <c r="E161" s="15">
        <v>512</v>
      </c>
      <c r="F161" s="15">
        <v>510</v>
      </c>
      <c r="G161" s="15">
        <v>420</v>
      </c>
      <c r="H161" s="15">
        <v>0</v>
      </c>
      <c r="I161" s="16">
        <v>643</v>
      </c>
    </row>
    <row r="162" spans="1:9" ht="24.95" customHeight="1" x14ac:dyDescent="0.25">
      <c r="A162" s="14" t="s">
        <v>16</v>
      </c>
      <c r="B162" s="15">
        <f>9870+24793</f>
        <v>34663</v>
      </c>
      <c r="C162" s="15">
        <f>32271+9044</f>
        <v>41315</v>
      </c>
      <c r="D162" s="15">
        <f>64668+7875</f>
        <v>72543</v>
      </c>
      <c r="E162" s="15">
        <f>78300+8301</f>
        <v>86601</v>
      </c>
      <c r="F162" s="15">
        <f>97260+8848</f>
        <v>106108</v>
      </c>
      <c r="G162" s="15">
        <v>190536</v>
      </c>
      <c r="H162" s="15">
        <f>133424+4266</f>
        <v>137690</v>
      </c>
    </row>
    <row r="163" spans="1:9" ht="24.95" customHeight="1" x14ac:dyDescent="0.25">
      <c r="A163" s="14" t="s">
        <v>17</v>
      </c>
      <c r="B163" s="15">
        <v>0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</row>
    <row r="164" spans="1:9" ht="24.95" customHeight="1" x14ac:dyDescent="0.25">
      <c r="A164" s="17"/>
      <c r="B164" s="18"/>
      <c r="C164" s="18"/>
      <c r="D164" s="18"/>
      <c r="E164" s="18"/>
      <c r="F164" s="18"/>
      <c r="G164" s="18"/>
      <c r="H164" s="18"/>
    </row>
    <row r="165" spans="1:9" ht="24.95" customHeight="1" x14ac:dyDescent="0.25">
      <c r="A165" s="12" t="s">
        <v>18</v>
      </c>
      <c r="B165" s="13">
        <f t="shared" ref="B165:H165" si="16">SUM(B166:B180)</f>
        <v>68099</v>
      </c>
      <c r="C165" s="13">
        <f t="shared" si="16"/>
        <v>63599.199999999997</v>
      </c>
      <c r="D165" s="13">
        <f t="shared" si="16"/>
        <v>73899</v>
      </c>
      <c r="E165" s="13">
        <f t="shared" si="16"/>
        <v>75825</v>
      </c>
      <c r="F165" s="13">
        <f t="shared" si="16"/>
        <v>84808</v>
      </c>
      <c r="G165" s="13">
        <v>61491</v>
      </c>
      <c r="H165" s="13">
        <f t="shared" si="16"/>
        <v>46562</v>
      </c>
    </row>
    <row r="166" spans="1:9" ht="24.95" customHeight="1" x14ac:dyDescent="0.25">
      <c r="A166" s="14" t="s">
        <v>15</v>
      </c>
      <c r="B166" s="15">
        <v>35524</v>
      </c>
      <c r="C166" s="15">
        <v>31190</v>
      </c>
      <c r="D166" s="15">
        <v>31410</v>
      </c>
      <c r="E166" s="15">
        <v>31515</v>
      </c>
      <c r="F166" s="15">
        <v>37599</v>
      </c>
      <c r="G166" s="15">
        <v>37599</v>
      </c>
      <c r="H166" s="15">
        <v>30000</v>
      </c>
      <c r="I166" s="16">
        <v>906</v>
      </c>
    </row>
    <row r="167" spans="1:9" ht="24.95" customHeight="1" x14ac:dyDescent="0.25">
      <c r="A167" s="14" t="s">
        <v>19</v>
      </c>
      <c r="B167" s="15">
        <v>0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</row>
    <row r="168" spans="1:9" ht="24.95" customHeight="1" x14ac:dyDescent="0.25">
      <c r="A168" s="14" t="s">
        <v>20</v>
      </c>
      <c r="B168" s="15">
        <v>31713</v>
      </c>
      <c r="C168" s="15">
        <v>31658</v>
      </c>
      <c r="D168" s="15">
        <v>41739</v>
      </c>
      <c r="E168" s="15">
        <v>43691</v>
      </c>
      <c r="F168" s="15">
        <v>46648</v>
      </c>
      <c r="G168" s="15">
        <v>23399</v>
      </c>
      <c r="H168" s="15">
        <v>16185</v>
      </c>
    </row>
    <row r="169" spans="1:9" ht="24.95" customHeight="1" x14ac:dyDescent="0.25">
      <c r="A169" s="14" t="s">
        <v>21</v>
      </c>
      <c r="B169" s="15">
        <v>415</v>
      </c>
      <c r="C169" s="15">
        <v>308</v>
      </c>
      <c r="D169" s="15">
        <v>302</v>
      </c>
      <c r="E169" s="15">
        <v>300</v>
      </c>
      <c r="F169" s="15">
        <v>305</v>
      </c>
      <c r="G169" s="15">
        <v>289</v>
      </c>
      <c r="H169" s="15">
        <v>178</v>
      </c>
    </row>
    <row r="170" spans="1:9" ht="24.95" customHeight="1" x14ac:dyDescent="0.25">
      <c r="A170" s="14" t="s">
        <v>22</v>
      </c>
      <c r="B170" s="15">
        <v>1</v>
      </c>
      <c r="C170" s="29">
        <v>0.2</v>
      </c>
      <c r="D170" s="15">
        <v>2</v>
      </c>
      <c r="E170" s="15">
        <v>2</v>
      </c>
      <c r="F170" s="15">
        <v>2</v>
      </c>
      <c r="G170" s="15">
        <v>1</v>
      </c>
      <c r="H170" s="15">
        <v>1</v>
      </c>
    </row>
    <row r="171" spans="1:9" ht="24.95" customHeight="1" x14ac:dyDescent="0.25">
      <c r="A171" s="14" t="s">
        <v>23</v>
      </c>
      <c r="B171" s="15">
        <v>428</v>
      </c>
      <c r="C171" s="15">
        <v>431</v>
      </c>
      <c r="D171" s="15">
        <v>427</v>
      </c>
      <c r="E171" s="15">
        <v>296</v>
      </c>
      <c r="F171" s="15">
        <v>230</v>
      </c>
      <c r="G171" s="15">
        <v>185</v>
      </c>
      <c r="H171" s="15">
        <v>180</v>
      </c>
    </row>
    <row r="172" spans="1:9" ht="24.95" customHeight="1" x14ac:dyDescent="0.25">
      <c r="A172" s="14" t="s">
        <v>24</v>
      </c>
      <c r="B172" s="15">
        <v>0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</row>
    <row r="173" spans="1:9" ht="24.95" customHeight="1" x14ac:dyDescent="0.25">
      <c r="A173" s="14" t="s">
        <v>25</v>
      </c>
      <c r="B173" s="15">
        <v>18</v>
      </c>
      <c r="C173" s="15">
        <v>12</v>
      </c>
      <c r="D173" s="15">
        <v>19</v>
      </c>
      <c r="E173" s="15">
        <v>21</v>
      </c>
      <c r="F173" s="15">
        <v>24</v>
      </c>
      <c r="G173" s="15">
        <v>18</v>
      </c>
      <c r="H173" s="15">
        <v>18</v>
      </c>
    </row>
    <row r="174" spans="1:9" ht="24.95" customHeight="1" x14ac:dyDescent="0.25">
      <c r="A174" s="14" t="s">
        <v>26</v>
      </c>
      <c r="B174" s="15">
        <v>0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</row>
    <row r="175" spans="1:9" ht="24.95" customHeight="1" x14ac:dyDescent="0.25">
      <c r="A175" s="14" t="s">
        <v>27</v>
      </c>
      <c r="B175" s="15">
        <v>0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</row>
    <row r="176" spans="1:9" ht="24.95" customHeight="1" x14ac:dyDescent="0.25">
      <c r="A176" s="14" t="s">
        <v>28</v>
      </c>
      <c r="B176" s="15">
        <v>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</row>
    <row r="177" spans="1:9" ht="24.95" customHeight="1" x14ac:dyDescent="0.25">
      <c r="A177" s="14" t="s">
        <v>29</v>
      </c>
      <c r="B177" s="15">
        <v>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</row>
    <row r="178" spans="1:9" ht="24.95" customHeight="1" x14ac:dyDescent="0.25">
      <c r="A178" s="14" t="s">
        <v>30</v>
      </c>
      <c r="B178" s="15">
        <v>0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</row>
    <row r="179" spans="1:9" ht="24.95" customHeight="1" x14ac:dyDescent="0.25">
      <c r="A179" s="14" t="s">
        <v>31</v>
      </c>
      <c r="B179" s="15">
        <v>0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</row>
    <row r="180" spans="1:9" ht="24.95" customHeight="1" x14ac:dyDescent="0.25">
      <c r="A180" s="14" t="s">
        <v>32</v>
      </c>
      <c r="B180" s="15">
        <v>0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</row>
    <row r="181" spans="1:9" ht="24.95" customHeight="1" x14ac:dyDescent="0.25">
      <c r="A181" s="20" t="s">
        <v>43</v>
      </c>
      <c r="B181" s="21">
        <f t="shared" ref="B181:H181" si="17">B165+B160</f>
        <v>103557</v>
      </c>
      <c r="C181" s="21">
        <f t="shared" si="17"/>
        <v>105739.2</v>
      </c>
      <c r="D181" s="21">
        <f t="shared" si="17"/>
        <v>147267</v>
      </c>
      <c r="E181" s="21">
        <f t="shared" si="17"/>
        <v>162938</v>
      </c>
      <c r="F181" s="21">
        <f t="shared" si="17"/>
        <v>191426</v>
      </c>
      <c r="G181" s="21">
        <v>252447</v>
      </c>
      <c r="H181" s="21">
        <f t="shared" si="17"/>
        <v>184252</v>
      </c>
    </row>
    <row r="182" spans="1:9" ht="24.95" customHeight="1" x14ac:dyDescent="0.25">
      <c r="A182" s="22"/>
      <c r="B182" s="23"/>
      <c r="C182" s="23"/>
      <c r="D182" s="23"/>
      <c r="E182" s="23"/>
      <c r="F182" s="23"/>
      <c r="G182" s="23"/>
      <c r="H182" s="23"/>
    </row>
    <row r="183" spans="1:9" ht="24.95" customHeight="1" x14ac:dyDescent="0.25">
      <c r="A183" s="24"/>
      <c r="B183" s="25"/>
      <c r="C183" s="25"/>
      <c r="D183" s="25"/>
      <c r="E183" s="25"/>
      <c r="F183" s="25"/>
      <c r="G183" s="25"/>
      <c r="H183" s="25"/>
    </row>
    <row r="184" spans="1:9" ht="24.95" customHeight="1" x14ac:dyDescent="0.25">
      <c r="A184" s="24"/>
      <c r="B184" s="25"/>
      <c r="C184" s="25"/>
      <c r="D184" s="25"/>
      <c r="E184" s="25"/>
      <c r="F184" s="25"/>
      <c r="G184" s="25"/>
      <c r="H184" s="25"/>
    </row>
    <row r="185" spans="1:9" ht="24.95" customHeight="1" x14ac:dyDescent="0.25">
      <c r="A185" s="24"/>
      <c r="B185" s="25"/>
      <c r="C185" s="25"/>
      <c r="D185" s="25"/>
      <c r="E185" s="25"/>
      <c r="F185" s="25"/>
      <c r="G185" s="25"/>
      <c r="H185" s="25"/>
    </row>
    <row r="186" spans="1:9" ht="24.95" customHeight="1" x14ac:dyDescent="0.25">
      <c r="A186" s="24"/>
      <c r="B186" s="25"/>
      <c r="C186" s="25"/>
      <c r="D186" s="25"/>
      <c r="E186" s="25"/>
      <c r="F186" s="25"/>
      <c r="G186" s="25"/>
      <c r="H186" s="25"/>
    </row>
    <row r="187" spans="1:9" ht="24.95" customHeight="1" x14ac:dyDescent="0.25">
      <c r="A187" s="24"/>
      <c r="B187" s="25"/>
      <c r="C187" s="25"/>
      <c r="D187" s="25"/>
      <c r="E187" s="25"/>
      <c r="F187" s="25"/>
      <c r="G187" s="25"/>
      <c r="H187" s="25"/>
    </row>
    <row r="188" spans="1:9" ht="24.95" customHeight="1" x14ac:dyDescent="0.25">
      <c r="A188" s="26">
        <v>93</v>
      </c>
      <c r="B188" s="26"/>
      <c r="C188" s="26"/>
      <c r="D188" s="26"/>
      <c r="E188" s="26"/>
      <c r="F188" s="26"/>
      <c r="G188" s="26"/>
      <c r="H188" s="26"/>
    </row>
    <row r="189" spans="1:9" ht="24.95" customHeight="1" x14ac:dyDescent="0.25">
      <c r="A189" s="11" t="s">
        <v>44</v>
      </c>
      <c r="B189" s="10"/>
      <c r="C189" s="10"/>
      <c r="D189" s="10"/>
      <c r="E189" s="10"/>
      <c r="F189" s="10"/>
      <c r="G189" s="10"/>
      <c r="H189" s="10"/>
    </row>
    <row r="190" spans="1:9" ht="24.95" customHeight="1" x14ac:dyDescent="0.25">
      <c r="A190" s="12" t="s">
        <v>14</v>
      </c>
      <c r="B190" s="13">
        <f t="shared" ref="B190:H190" si="18">SUM(B191:B193)</f>
        <v>171455</v>
      </c>
      <c r="C190" s="13">
        <f t="shared" si="18"/>
        <v>181292</v>
      </c>
      <c r="D190" s="13">
        <f t="shared" si="18"/>
        <v>218979</v>
      </c>
      <c r="E190" s="13">
        <f t="shared" si="18"/>
        <v>226280</v>
      </c>
      <c r="F190" s="13">
        <f t="shared" si="18"/>
        <v>227417</v>
      </c>
      <c r="G190" s="13">
        <v>188633</v>
      </c>
      <c r="H190" s="13">
        <f t="shared" si="18"/>
        <v>368656</v>
      </c>
    </row>
    <row r="191" spans="1:9" ht="24.95" customHeight="1" x14ac:dyDescent="0.25">
      <c r="A191" s="14" t="s">
        <v>15</v>
      </c>
      <c r="B191" s="15">
        <v>0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6">
        <v>0</v>
      </c>
    </row>
    <row r="192" spans="1:9" ht="24.95" customHeight="1" x14ac:dyDescent="0.25">
      <c r="A192" s="14" t="s">
        <v>16</v>
      </c>
      <c r="B192" s="15">
        <f>86845+84610</f>
        <v>171455</v>
      </c>
      <c r="C192" s="15">
        <f>100046+81246</f>
        <v>181292</v>
      </c>
      <c r="D192" s="15">
        <f>121348+97631</f>
        <v>218979</v>
      </c>
      <c r="E192" s="15">
        <f>136654+89626</f>
        <v>226280</v>
      </c>
      <c r="F192" s="15">
        <f>86753+140664</f>
        <v>227417</v>
      </c>
      <c r="G192" s="15">
        <v>188633</v>
      </c>
      <c r="H192" s="15">
        <f>330371+38285</f>
        <v>368656</v>
      </c>
    </row>
    <row r="193" spans="1:9" ht="24.95" customHeight="1" x14ac:dyDescent="0.25">
      <c r="A193" s="14" t="s">
        <v>17</v>
      </c>
      <c r="B193" s="15">
        <v>0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</row>
    <row r="194" spans="1:9" ht="24.95" customHeight="1" x14ac:dyDescent="0.25">
      <c r="A194" s="17"/>
      <c r="B194" s="18"/>
      <c r="C194" s="18"/>
      <c r="D194" s="18"/>
      <c r="E194" s="18"/>
      <c r="F194" s="18"/>
      <c r="G194" s="18"/>
      <c r="H194" s="18"/>
    </row>
    <row r="195" spans="1:9" ht="24.95" customHeight="1" x14ac:dyDescent="0.25">
      <c r="A195" s="12" t="s">
        <v>18</v>
      </c>
      <c r="B195" s="13">
        <f t="shared" ref="B195:H195" si="19">SUM(B196:B210)</f>
        <v>206329</v>
      </c>
      <c r="C195" s="13">
        <f t="shared" si="19"/>
        <v>218691</v>
      </c>
      <c r="D195" s="13">
        <f t="shared" si="19"/>
        <v>308483</v>
      </c>
      <c r="E195" s="13">
        <f t="shared" si="19"/>
        <v>331567</v>
      </c>
      <c r="F195" s="13">
        <f t="shared" si="19"/>
        <v>337677</v>
      </c>
      <c r="G195" s="13">
        <v>281660</v>
      </c>
      <c r="H195" s="13">
        <f t="shared" si="19"/>
        <v>284550</v>
      </c>
    </row>
    <row r="196" spans="1:9" ht="24.95" customHeight="1" x14ac:dyDescent="0.25">
      <c r="A196" s="14" t="s">
        <v>15</v>
      </c>
      <c r="B196" s="15">
        <v>53290</v>
      </c>
      <c r="C196" s="15">
        <v>53289</v>
      </c>
      <c r="D196" s="15">
        <v>53356</v>
      </c>
      <c r="E196" s="15">
        <v>53926</v>
      </c>
      <c r="F196" s="15">
        <v>53961</v>
      </c>
      <c r="G196" s="15">
        <v>53976</v>
      </c>
      <c r="H196" s="15">
        <v>54449</v>
      </c>
      <c r="I196" s="16">
        <v>902</v>
      </c>
    </row>
    <row r="197" spans="1:9" ht="24.95" customHeight="1" x14ac:dyDescent="0.25">
      <c r="A197" s="14" t="s">
        <v>19</v>
      </c>
      <c r="B197" s="15">
        <f>143+61</f>
        <v>204</v>
      </c>
      <c r="C197" s="15">
        <f>138+56</f>
        <v>194</v>
      </c>
      <c r="D197" s="15">
        <f>141+54</f>
        <v>195</v>
      </c>
      <c r="E197" s="15">
        <f>150+54</f>
        <v>204</v>
      </c>
      <c r="F197" s="15">
        <f>148+53</f>
        <v>201</v>
      </c>
      <c r="G197" s="15">
        <v>199</v>
      </c>
      <c r="H197" s="15">
        <f>145+44</f>
        <v>189</v>
      </c>
    </row>
    <row r="198" spans="1:9" ht="24.95" customHeight="1" x14ac:dyDescent="0.25">
      <c r="A198" s="14" t="s">
        <v>20</v>
      </c>
      <c r="B198" s="15">
        <v>150823</v>
      </c>
      <c r="C198" s="15">
        <v>162957</v>
      </c>
      <c r="D198" s="15">
        <v>252496</v>
      </c>
      <c r="E198" s="15">
        <v>274743</v>
      </c>
      <c r="F198" s="15">
        <v>280952</v>
      </c>
      <c r="G198" s="15">
        <v>224898</v>
      </c>
      <c r="H198" s="15">
        <v>227335</v>
      </c>
    </row>
    <row r="199" spans="1:9" ht="24.95" customHeight="1" x14ac:dyDescent="0.25">
      <c r="A199" s="14" t="s">
        <v>21</v>
      </c>
      <c r="B199" s="15">
        <v>1000</v>
      </c>
      <c r="C199" s="15">
        <v>1122</v>
      </c>
      <c r="D199" s="15">
        <v>1216</v>
      </c>
      <c r="E199" s="15">
        <v>1205</v>
      </c>
      <c r="F199" s="15">
        <v>1054</v>
      </c>
      <c r="G199" s="15">
        <v>1100</v>
      </c>
      <c r="H199" s="15">
        <v>1091</v>
      </c>
    </row>
    <row r="200" spans="1:9" ht="24.95" customHeight="1" x14ac:dyDescent="0.25">
      <c r="A200" s="14" t="s">
        <v>22</v>
      </c>
      <c r="B200" s="15">
        <v>924</v>
      </c>
      <c r="C200" s="15">
        <v>1038</v>
      </c>
      <c r="D200" s="15">
        <v>1130</v>
      </c>
      <c r="E200" s="15">
        <v>1443</v>
      </c>
      <c r="F200" s="15">
        <v>1462</v>
      </c>
      <c r="G200" s="15">
        <v>1464</v>
      </c>
      <c r="H200" s="15">
        <v>1465</v>
      </c>
    </row>
    <row r="201" spans="1:9" ht="24.95" customHeight="1" x14ac:dyDescent="0.25">
      <c r="A201" s="14" t="s">
        <v>23</v>
      </c>
      <c r="B201" s="15">
        <v>86</v>
      </c>
      <c r="C201" s="15">
        <v>89</v>
      </c>
      <c r="D201" s="15">
        <v>89</v>
      </c>
      <c r="E201" s="15">
        <v>45</v>
      </c>
      <c r="F201" s="15">
        <v>46</v>
      </c>
      <c r="G201" s="15">
        <v>22</v>
      </c>
      <c r="H201" s="15">
        <v>15</v>
      </c>
    </row>
    <row r="202" spans="1:9" ht="24.95" customHeight="1" x14ac:dyDescent="0.25">
      <c r="A202" s="14" t="s">
        <v>24</v>
      </c>
      <c r="B202" s="15">
        <v>0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</row>
    <row r="203" spans="1:9" ht="24.95" customHeight="1" x14ac:dyDescent="0.25">
      <c r="A203" s="14" t="s">
        <v>25</v>
      </c>
      <c r="B203" s="15">
        <v>0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</row>
    <row r="204" spans="1:9" ht="24.95" customHeight="1" x14ac:dyDescent="0.25">
      <c r="A204" s="14" t="s">
        <v>26</v>
      </c>
      <c r="B204" s="15">
        <v>0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</row>
    <row r="205" spans="1:9" ht="24.95" customHeight="1" x14ac:dyDescent="0.25">
      <c r="A205" s="14" t="s">
        <v>27</v>
      </c>
      <c r="B205" s="15">
        <v>0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</row>
    <row r="206" spans="1:9" ht="24.95" customHeight="1" x14ac:dyDescent="0.25">
      <c r="A206" s="14" t="s">
        <v>28</v>
      </c>
      <c r="B206" s="15">
        <v>0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</row>
    <row r="207" spans="1:9" ht="24.95" customHeight="1" x14ac:dyDescent="0.25">
      <c r="A207" s="14" t="s">
        <v>29</v>
      </c>
      <c r="B207" s="15">
        <v>0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</row>
    <row r="208" spans="1:9" ht="24.95" customHeight="1" x14ac:dyDescent="0.25">
      <c r="A208" s="14" t="s">
        <v>30</v>
      </c>
      <c r="B208" s="15">
        <v>1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</row>
    <row r="209" spans="1:9" ht="24.95" customHeight="1" x14ac:dyDescent="0.25">
      <c r="A209" s="14" t="s">
        <v>31</v>
      </c>
      <c r="B209" s="15">
        <v>1</v>
      </c>
      <c r="C209" s="15">
        <v>2</v>
      </c>
      <c r="D209" s="15">
        <v>1</v>
      </c>
      <c r="E209" s="15">
        <v>1</v>
      </c>
      <c r="F209" s="15">
        <v>1</v>
      </c>
      <c r="G209" s="15">
        <v>1</v>
      </c>
      <c r="H209" s="15">
        <v>6</v>
      </c>
    </row>
    <row r="210" spans="1:9" ht="24.95" customHeight="1" x14ac:dyDescent="0.25">
      <c r="A210" s="14" t="s">
        <v>32</v>
      </c>
      <c r="B210" s="15">
        <v>0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</row>
    <row r="211" spans="1:9" ht="24.95" customHeight="1" x14ac:dyDescent="0.25">
      <c r="A211" s="20" t="s">
        <v>45</v>
      </c>
      <c r="B211" s="21">
        <f t="shared" ref="B211:H211" si="20">B195+B190</f>
        <v>377784</v>
      </c>
      <c r="C211" s="21">
        <f t="shared" si="20"/>
        <v>399983</v>
      </c>
      <c r="D211" s="21">
        <f t="shared" si="20"/>
        <v>527462</v>
      </c>
      <c r="E211" s="21">
        <f t="shared" si="20"/>
        <v>557847</v>
      </c>
      <c r="F211" s="21">
        <f t="shared" si="20"/>
        <v>565094</v>
      </c>
      <c r="G211" s="21">
        <v>470293</v>
      </c>
      <c r="H211" s="21">
        <f t="shared" si="20"/>
        <v>653206</v>
      </c>
    </row>
    <row r="212" spans="1:9" ht="24.95" customHeight="1" x14ac:dyDescent="0.25">
      <c r="A212" s="22"/>
      <c r="B212" s="23"/>
      <c r="C212" s="23"/>
      <c r="D212" s="23"/>
      <c r="E212" s="23"/>
      <c r="F212" s="23"/>
      <c r="G212" s="23"/>
      <c r="H212" s="23"/>
    </row>
    <row r="213" spans="1:9" ht="24.95" customHeight="1" x14ac:dyDescent="0.25">
      <c r="A213" s="24"/>
      <c r="B213" s="25"/>
      <c r="C213" s="25"/>
      <c r="D213" s="25"/>
      <c r="E213" s="25"/>
      <c r="F213" s="25"/>
      <c r="G213" s="25"/>
      <c r="H213" s="25"/>
    </row>
    <row r="214" spans="1:9" ht="24.95" customHeight="1" x14ac:dyDescent="0.25">
      <c r="A214" s="24"/>
      <c r="B214" s="25"/>
      <c r="C214" s="25"/>
      <c r="D214" s="25"/>
      <c r="E214" s="25"/>
      <c r="F214" s="25"/>
      <c r="G214" s="25"/>
      <c r="H214" s="25"/>
    </row>
    <row r="215" spans="1:9" ht="24.95" customHeight="1" x14ac:dyDescent="0.25">
      <c r="A215" s="24"/>
      <c r="B215" s="25"/>
      <c r="C215" s="25"/>
      <c r="D215" s="25"/>
      <c r="E215" s="25"/>
      <c r="F215" s="25"/>
      <c r="G215" s="25"/>
      <c r="H215" s="25"/>
    </row>
    <row r="216" spans="1:9" ht="24.95" customHeight="1" x14ac:dyDescent="0.25">
      <c r="A216" s="24"/>
      <c r="B216" s="25"/>
      <c r="C216" s="25"/>
      <c r="D216" s="25"/>
      <c r="E216" s="25"/>
      <c r="F216" s="25"/>
      <c r="G216" s="25"/>
      <c r="H216" s="25"/>
    </row>
    <row r="217" spans="1:9" ht="24.95" customHeight="1" x14ac:dyDescent="0.25">
      <c r="A217" s="24"/>
      <c r="B217" s="25"/>
      <c r="C217" s="25"/>
      <c r="D217" s="25"/>
      <c r="E217" s="25"/>
      <c r="F217" s="25"/>
      <c r="G217" s="25"/>
      <c r="H217" s="25"/>
    </row>
    <row r="218" spans="1:9" ht="24.95" customHeight="1" x14ac:dyDescent="0.25">
      <c r="A218" s="26">
        <v>94</v>
      </c>
      <c r="B218" s="26"/>
      <c r="C218" s="26"/>
      <c r="D218" s="26"/>
      <c r="E218" s="26"/>
      <c r="F218" s="26"/>
      <c r="G218" s="26"/>
      <c r="H218" s="26"/>
    </row>
    <row r="219" spans="1:9" ht="24.95" customHeight="1" x14ac:dyDescent="0.25">
      <c r="A219" s="11" t="s">
        <v>46</v>
      </c>
      <c r="B219" s="10"/>
      <c r="C219" s="10"/>
      <c r="D219" s="10"/>
      <c r="E219" s="10"/>
      <c r="F219" s="10"/>
      <c r="G219" s="10"/>
      <c r="H219" s="10"/>
    </row>
    <row r="220" spans="1:9" ht="24.95" customHeight="1" x14ac:dyDescent="0.25">
      <c r="A220" s="12" t="s">
        <v>14</v>
      </c>
      <c r="B220" s="13">
        <f t="shared" ref="B220:H220" si="21">SUM(B221:B223)</f>
        <v>42815</v>
      </c>
      <c r="C220" s="13">
        <f t="shared" si="21"/>
        <v>49462</v>
      </c>
      <c r="D220" s="13">
        <f t="shared" si="21"/>
        <v>82229</v>
      </c>
      <c r="E220" s="13">
        <f t="shared" si="21"/>
        <v>96527</v>
      </c>
      <c r="F220" s="13">
        <f t="shared" si="21"/>
        <v>103757</v>
      </c>
      <c r="G220" s="13">
        <v>148104</v>
      </c>
      <c r="H220" s="13">
        <f t="shared" si="21"/>
        <v>169567</v>
      </c>
    </row>
    <row r="221" spans="1:9" ht="24.95" customHeight="1" x14ac:dyDescent="0.25">
      <c r="A221" s="14" t="s">
        <v>15</v>
      </c>
      <c r="B221" s="15">
        <v>0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6">
        <v>0</v>
      </c>
    </row>
    <row r="222" spans="1:9" ht="24.95" customHeight="1" x14ac:dyDescent="0.25">
      <c r="A222" s="14" t="s">
        <v>16</v>
      </c>
      <c r="B222" s="15">
        <v>42815</v>
      </c>
      <c r="C222" s="15">
        <v>49462</v>
      </c>
      <c r="D222" s="15">
        <v>82229</v>
      </c>
      <c r="E222" s="15">
        <v>96527</v>
      </c>
      <c r="F222" s="15">
        <v>103757</v>
      </c>
      <c r="G222" s="15">
        <v>148104</v>
      </c>
      <c r="H222" s="15">
        <v>169567</v>
      </c>
    </row>
    <row r="223" spans="1:9" ht="24.95" customHeight="1" x14ac:dyDescent="0.25">
      <c r="A223" s="14" t="s">
        <v>17</v>
      </c>
      <c r="B223" s="15">
        <v>0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</row>
    <row r="224" spans="1:9" ht="24.95" customHeight="1" x14ac:dyDescent="0.25">
      <c r="A224" s="17"/>
      <c r="B224" s="18"/>
      <c r="C224" s="18"/>
      <c r="D224" s="18"/>
      <c r="E224" s="18"/>
      <c r="F224" s="18"/>
      <c r="G224" s="18"/>
      <c r="H224" s="18"/>
    </row>
    <row r="225" spans="1:9" ht="24.95" customHeight="1" x14ac:dyDescent="0.25">
      <c r="A225" s="12" t="s">
        <v>18</v>
      </c>
      <c r="B225" s="13">
        <f t="shared" ref="B225:H225" si="22">SUM(B226:B240)</f>
        <v>78956</v>
      </c>
      <c r="C225" s="13">
        <f t="shared" si="22"/>
        <v>78854</v>
      </c>
      <c r="D225" s="13">
        <f t="shared" si="22"/>
        <v>104632.2</v>
      </c>
      <c r="E225" s="13">
        <f t="shared" si="22"/>
        <v>104378.1</v>
      </c>
      <c r="F225" s="13">
        <f t="shared" si="22"/>
        <v>107796.1</v>
      </c>
      <c r="G225" s="13">
        <v>115230.2</v>
      </c>
      <c r="H225" s="13">
        <f t="shared" si="22"/>
        <v>92149.5</v>
      </c>
    </row>
    <row r="226" spans="1:9" ht="24.95" customHeight="1" x14ac:dyDescent="0.25">
      <c r="A226" s="14" t="s">
        <v>15</v>
      </c>
      <c r="B226" s="15">
        <v>21849</v>
      </c>
      <c r="C226" s="15">
        <v>23118</v>
      </c>
      <c r="D226" s="15">
        <v>23121</v>
      </c>
      <c r="E226" s="15">
        <v>23700</v>
      </c>
      <c r="F226" s="15">
        <v>23842</v>
      </c>
      <c r="G226" s="15">
        <v>23900</v>
      </c>
      <c r="H226" s="15">
        <v>23476</v>
      </c>
      <c r="I226" s="16">
        <v>787</v>
      </c>
    </row>
    <row r="227" spans="1:9" ht="24.95" customHeight="1" x14ac:dyDescent="0.25">
      <c r="A227" s="14" t="s">
        <v>19</v>
      </c>
      <c r="B227" s="15">
        <v>1</v>
      </c>
      <c r="C227" s="15">
        <v>1</v>
      </c>
      <c r="D227" s="15">
        <v>1</v>
      </c>
      <c r="E227" s="15">
        <v>1</v>
      </c>
      <c r="F227" s="15">
        <v>1</v>
      </c>
      <c r="G227" s="15">
        <v>1</v>
      </c>
      <c r="H227" s="15">
        <v>1</v>
      </c>
    </row>
    <row r="228" spans="1:9" ht="24.95" customHeight="1" x14ac:dyDescent="0.25">
      <c r="A228" s="14" t="s">
        <v>20</v>
      </c>
      <c r="B228" s="15">
        <v>57050</v>
      </c>
      <c r="C228" s="15">
        <v>55691</v>
      </c>
      <c r="D228" s="15">
        <v>81462</v>
      </c>
      <c r="E228" s="15">
        <v>80556</v>
      </c>
      <c r="F228" s="15">
        <v>83773</v>
      </c>
      <c r="G228" s="15">
        <v>91149</v>
      </c>
      <c r="H228" s="15">
        <v>68493</v>
      </c>
    </row>
    <row r="229" spans="1:9" ht="24.95" customHeight="1" x14ac:dyDescent="0.25">
      <c r="A229" s="14" t="s">
        <v>21</v>
      </c>
      <c r="B229" s="15">
        <v>50</v>
      </c>
      <c r="C229" s="15">
        <v>39</v>
      </c>
      <c r="D229" s="15">
        <v>38</v>
      </c>
      <c r="E229" s="15">
        <v>48</v>
      </c>
      <c r="F229" s="15">
        <v>64</v>
      </c>
      <c r="G229" s="15">
        <v>64</v>
      </c>
      <c r="H229" s="15">
        <v>64</v>
      </c>
    </row>
    <row r="230" spans="1:9" ht="24.95" customHeight="1" x14ac:dyDescent="0.25">
      <c r="A230" s="14" t="s">
        <v>22</v>
      </c>
      <c r="B230" s="15">
        <v>2</v>
      </c>
      <c r="C230" s="15">
        <v>1</v>
      </c>
      <c r="D230" s="15">
        <v>7</v>
      </c>
      <c r="E230" s="15">
        <v>69</v>
      </c>
      <c r="F230" s="15">
        <v>112</v>
      </c>
      <c r="G230" s="15">
        <v>112</v>
      </c>
      <c r="H230" s="15">
        <v>113</v>
      </c>
    </row>
    <row r="231" spans="1:9" ht="24.95" customHeight="1" x14ac:dyDescent="0.25">
      <c r="A231" s="14" t="s">
        <v>23</v>
      </c>
      <c r="B231" s="15">
        <v>1</v>
      </c>
      <c r="C231" s="15">
        <v>1</v>
      </c>
      <c r="D231" s="30">
        <v>0.2</v>
      </c>
      <c r="E231" s="31">
        <v>0.1</v>
      </c>
      <c r="F231" s="30">
        <v>0.1</v>
      </c>
      <c r="G231" s="30">
        <v>0.2</v>
      </c>
      <c r="H231" s="30">
        <v>0.2</v>
      </c>
    </row>
    <row r="232" spans="1:9" ht="24.95" customHeight="1" x14ac:dyDescent="0.25">
      <c r="A232" s="14" t="s">
        <v>24</v>
      </c>
      <c r="B232" s="15">
        <v>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</row>
    <row r="233" spans="1:9" ht="24.95" customHeight="1" x14ac:dyDescent="0.25">
      <c r="A233" s="14" t="s">
        <v>25</v>
      </c>
      <c r="B233" s="15">
        <v>0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</row>
    <row r="234" spans="1:9" ht="24.95" customHeight="1" x14ac:dyDescent="0.25">
      <c r="A234" s="14" t="s">
        <v>26</v>
      </c>
      <c r="B234" s="15">
        <v>2</v>
      </c>
      <c r="C234" s="15">
        <v>2</v>
      </c>
      <c r="D234" s="15">
        <v>2</v>
      </c>
      <c r="E234" s="15">
        <v>3</v>
      </c>
      <c r="F234" s="15">
        <v>3</v>
      </c>
      <c r="G234" s="15">
        <v>3</v>
      </c>
      <c r="H234" s="15">
        <v>2</v>
      </c>
    </row>
    <row r="235" spans="1:9" ht="24.95" customHeight="1" x14ac:dyDescent="0.25">
      <c r="A235" s="14" t="s">
        <v>27</v>
      </c>
      <c r="B235" s="15">
        <v>0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</row>
    <row r="236" spans="1:9" ht="24.95" customHeight="1" x14ac:dyDescent="0.25">
      <c r="A236" s="14" t="s">
        <v>28</v>
      </c>
      <c r="B236" s="15">
        <v>0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</row>
    <row r="237" spans="1:9" ht="24.95" customHeight="1" x14ac:dyDescent="0.25">
      <c r="A237" s="14" t="s">
        <v>29</v>
      </c>
      <c r="B237" s="15">
        <v>0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</row>
    <row r="238" spans="1:9" ht="24.95" customHeight="1" x14ac:dyDescent="0.25">
      <c r="A238" s="14" t="s">
        <v>30</v>
      </c>
      <c r="B238" s="15">
        <v>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</row>
    <row r="239" spans="1:9" ht="24.95" customHeight="1" x14ac:dyDescent="0.25">
      <c r="A239" s="14" t="s">
        <v>31</v>
      </c>
      <c r="B239" s="15">
        <v>1</v>
      </c>
      <c r="C239" s="15">
        <v>1</v>
      </c>
      <c r="D239" s="15">
        <v>1</v>
      </c>
      <c r="E239" s="15">
        <v>1</v>
      </c>
      <c r="F239" s="15">
        <v>1</v>
      </c>
      <c r="G239" s="15">
        <v>1</v>
      </c>
      <c r="H239" s="31">
        <v>0.3</v>
      </c>
    </row>
    <row r="240" spans="1:9" ht="24.95" customHeight="1" x14ac:dyDescent="0.25">
      <c r="A240" s="14" t="s">
        <v>32</v>
      </c>
      <c r="B240" s="15">
        <v>0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</row>
    <row r="241" spans="1:9" ht="24.95" customHeight="1" x14ac:dyDescent="0.25">
      <c r="A241" s="20" t="s">
        <v>47</v>
      </c>
      <c r="B241" s="21">
        <f t="shared" ref="B241:H241" si="23">B225+B220</f>
        <v>121771</v>
      </c>
      <c r="C241" s="21">
        <f t="shared" si="23"/>
        <v>128316</v>
      </c>
      <c r="D241" s="21">
        <f t="shared" si="23"/>
        <v>186861.2</v>
      </c>
      <c r="E241" s="21">
        <f t="shared" si="23"/>
        <v>200905.1</v>
      </c>
      <c r="F241" s="21">
        <f t="shared" si="23"/>
        <v>211553.1</v>
      </c>
      <c r="G241" s="21">
        <v>263334.2</v>
      </c>
      <c r="H241" s="21">
        <f t="shared" si="23"/>
        <v>261716.5</v>
      </c>
    </row>
    <row r="242" spans="1:9" ht="24.95" customHeight="1" x14ac:dyDescent="0.25">
      <c r="A242" s="22"/>
      <c r="B242" s="23"/>
      <c r="C242" s="23"/>
      <c r="D242" s="23"/>
      <c r="E242" s="23"/>
      <c r="F242" s="23"/>
      <c r="G242" s="23"/>
      <c r="H242" s="23"/>
    </row>
    <row r="243" spans="1:9" ht="24.95" customHeight="1" x14ac:dyDescent="0.25">
      <c r="A243" s="24"/>
      <c r="B243" s="25"/>
      <c r="C243" s="25"/>
      <c r="D243" s="25"/>
      <c r="E243" s="25"/>
      <c r="F243" s="25"/>
      <c r="G243" s="25"/>
      <c r="H243" s="25"/>
    </row>
    <row r="244" spans="1:9" ht="24.95" customHeight="1" x14ac:dyDescent="0.25">
      <c r="A244" s="24"/>
      <c r="B244" s="25"/>
      <c r="C244" s="25"/>
      <c r="D244" s="25"/>
      <c r="E244" s="25"/>
      <c r="F244" s="25"/>
      <c r="G244" s="25"/>
      <c r="H244" s="25"/>
    </row>
    <row r="245" spans="1:9" ht="24.95" customHeight="1" x14ac:dyDescent="0.25">
      <c r="A245" s="24"/>
      <c r="B245" s="25"/>
      <c r="C245" s="25"/>
      <c r="D245" s="25"/>
      <c r="E245" s="25"/>
      <c r="F245" s="25"/>
      <c r="G245" s="25"/>
      <c r="H245" s="25"/>
    </row>
    <row r="246" spans="1:9" ht="24.95" customHeight="1" x14ac:dyDescent="0.25">
      <c r="A246" s="24"/>
      <c r="B246" s="25"/>
      <c r="C246" s="25"/>
      <c r="D246" s="25"/>
      <c r="E246" s="25"/>
      <c r="F246" s="25"/>
      <c r="G246" s="25"/>
      <c r="H246" s="25"/>
    </row>
    <row r="247" spans="1:9" ht="24.95" customHeight="1" x14ac:dyDescent="0.25">
      <c r="A247" s="24"/>
      <c r="B247" s="25"/>
      <c r="C247" s="25"/>
      <c r="D247" s="25"/>
      <c r="E247" s="25"/>
      <c r="F247" s="25"/>
      <c r="G247" s="25"/>
      <c r="H247" s="25"/>
    </row>
    <row r="248" spans="1:9" ht="24.95" customHeight="1" x14ac:dyDescent="0.25">
      <c r="A248" s="26">
        <v>95</v>
      </c>
      <c r="B248" s="26"/>
      <c r="C248" s="26"/>
      <c r="D248" s="26"/>
      <c r="E248" s="26"/>
      <c r="F248" s="26"/>
      <c r="G248" s="26"/>
      <c r="H248" s="26"/>
    </row>
    <row r="249" spans="1:9" ht="24.95" customHeight="1" x14ac:dyDescent="0.25">
      <c r="A249" s="11" t="s">
        <v>48</v>
      </c>
      <c r="B249" s="10"/>
      <c r="C249" s="10"/>
      <c r="D249" s="10"/>
      <c r="E249" s="10"/>
      <c r="F249" s="10"/>
      <c r="G249" s="10"/>
      <c r="H249" s="10"/>
    </row>
    <row r="250" spans="1:9" ht="24.95" customHeight="1" x14ac:dyDescent="0.25">
      <c r="A250" s="12" t="s">
        <v>14</v>
      </c>
      <c r="B250" s="13">
        <f t="shared" ref="B250:H250" si="24">SUM(B251:B253)</f>
        <v>65285</v>
      </c>
      <c r="C250" s="13">
        <f t="shared" si="24"/>
        <v>86059</v>
      </c>
      <c r="D250" s="13">
        <f t="shared" si="24"/>
        <v>134115</v>
      </c>
      <c r="E250" s="13">
        <f t="shared" si="24"/>
        <v>173841</v>
      </c>
      <c r="F250" s="13">
        <f t="shared" si="24"/>
        <v>201820</v>
      </c>
      <c r="G250" s="13">
        <f t="shared" si="24"/>
        <v>191115</v>
      </c>
      <c r="H250" s="13">
        <f t="shared" si="24"/>
        <v>195863</v>
      </c>
    </row>
    <row r="251" spans="1:9" ht="24.95" customHeight="1" x14ac:dyDescent="0.25">
      <c r="A251" s="14" t="s">
        <v>15</v>
      </c>
      <c r="B251" s="15">
        <v>291</v>
      </c>
      <c r="C251" s="15">
        <v>319</v>
      </c>
      <c r="D251" s="15">
        <v>320</v>
      </c>
      <c r="E251" s="15">
        <v>323</v>
      </c>
      <c r="F251" s="15">
        <v>355</v>
      </c>
      <c r="G251" s="15">
        <v>20</v>
      </c>
      <c r="H251" s="15">
        <v>15</v>
      </c>
      <c r="I251" s="16">
        <v>0</v>
      </c>
    </row>
    <row r="252" spans="1:9" ht="24.95" customHeight="1" x14ac:dyDescent="0.25">
      <c r="A252" s="14" t="s">
        <v>16</v>
      </c>
      <c r="B252" s="15">
        <v>64994</v>
      </c>
      <c r="C252" s="15">
        <v>85740</v>
      </c>
      <c r="D252" s="15">
        <v>133795</v>
      </c>
      <c r="E252" s="15">
        <v>173518</v>
      </c>
      <c r="F252" s="15">
        <v>201465</v>
      </c>
      <c r="G252" s="15">
        <v>191095</v>
      </c>
      <c r="H252" s="15">
        <v>195848</v>
      </c>
    </row>
    <row r="253" spans="1:9" ht="24.95" customHeight="1" x14ac:dyDescent="0.25">
      <c r="A253" s="14" t="s">
        <v>17</v>
      </c>
      <c r="B253" s="15">
        <v>0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</row>
    <row r="254" spans="1:9" ht="24.95" customHeight="1" x14ac:dyDescent="0.25">
      <c r="A254" s="17"/>
      <c r="B254" s="18"/>
      <c r="C254" s="18"/>
      <c r="D254" s="18"/>
      <c r="E254" s="18"/>
      <c r="F254" s="18"/>
      <c r="G254" s="18"/>
      <c r="H254" s="18"/>
    </row>
    <row r="255" spans="1:9" ht="24.95" customHeight="1" x14ac:dyDescent="0.25">
      <c r="A255" s="12" t="s">
        <v>18</v>
      </c>
      <c r="B255" s="13">
        <f t="shared" ref="B255:H255" si="25">SUM(B256:B270)</f>
        <v>96221</v>
      </c>
      <c r="C255" s="13">
        <f t="shared" si="25"/>
        <v>100977.52</v>
      </c>
      <c r="D255" s="13">
        <f t="shared" si="25"/>
        <v>120466.82</v>
      </c>
      <c r="E255" s="13">
        <f t="shared" si="25"/>
        <v>126285</v>
      </c>
      <c r="F255" s="13">
        <f t="shared" si="25"/>
        <v>130992</v>
      </c>
      <c r="G255" s="13">
        <f t="shared" si="25"/>
        <v>130407</v>
      </c>
      <c r="H255" s="13">
        <f t="shared" si="25"/>
        <v>127444</v>
      </c>
    </row>
    <row r="256" spans="1:9" ht="24.95" customHeight="1" x14ac:dyDescent="0.25">
      <c r="A256" s="14" t="s">
        <v>15</v>
      </c>
      <c r="B256" s="15">
        <v>37159</v>
      </c>
      <c r="C256" s="15">
        <v>37331</v>
      </c>
      <c r="D256" s="15">
        <v>38545</v>
      </c>
      <c r="E256" s="15">
        <v>38556</v>
      </c>
      <c r="F256" s="15">
        <v>39254</v>
      </c>
      <c r="G256" s="15">
        <v>39254</v>
      </c>
      <c r="H256" s="15">
        <v>39254</v>
      </c>
      <c r="I256" s="16">
        <v>712</v>
      </c>
    </row>
    <row r="257" spans="1:8" ht="24.95" customHeight="1" x14ac:dyDescent="0.25">
      <c r="A257" s="14" t="s">
        <v>19</v>
      </c>
      <c r="B257" s="15">
        <f>147+215</f>
        <v>362</v>
      </c>
      <c r="C257" s="15">
        <f>150+217</f>
        <v>367</v>
      </c>
      <c r="D257" s="15">
        <f>144+211</f>
        <v>355</v>
      </c>
      <c r="E257" s="15">
        <f>144+210</f>
        <v>354</v>
      </c>
      <c r="F257" s="15">
        <f>144+205</f>
        <v>349</v>
      </c>
      <c r="G257" s="15">
        <f>144+211</f>
        <v>355</v>
      </c>
      <c r="H257" s="15">
        <f>139+211</f>
        <v>350</v>
      </c>
    </row>
    <row r="258" spans="1:8" ht="24.95" customHeight="1" x14ac:dyDescent="0.25">
      <c r="A258" s="14" t="s">
        <v>20</v>
      </c>
      <c r="B258" s="15">
        <v>58029</v>
      </c>
      <c r="C258" s="15">
        <v>62580</v>
      </c>
      <c r="D258" s="15">
        <v>80966</v>
      </c>
      <c r="E258" s="15">
        <v>86773</v>
      </c>
      <c r="F258" s="15">
        <v>90395</v>
      </c>
      <c r="G258" s="15">
        <v>89676</v>
      </c>
      <c r="H258" s="15">
        <v>86721</v>
      </c>
    </row>
    <row r="259" spans="1:8" ht="24.95" customHeight="1" x14ac:dyDescent="0.25">
      <c r="A259" s="14" t="s">
        <v>21</v>
      </c>
      <c r="B259" s="15">
        <v>8</v>
      </c>
      <c r="C259" s="15">
        <v>8</v>
      </c>
      <c r="D259" s="15">
        <v>9</v>
      </c>
      <c r="E259" s="15">
        <v>8</v>
      </c>
      <c r="F259" s="15">
        <v>10</v>
      </c>
      <c r="G259" s="15">
        <v>10</v>
      </c>
      <c r="H259" s="15">
        <v>10</v>
      </c>
    </row>
    <row r="260" spans="1:8" ht="24.95" customHeight="1" x14ac:dyDescent="0.25">
      <c r="A260" s="14" t="s">
        <v>22</v>
      </c>
      <c r="B260" s="15">
        <v>507</v>
      </c>
      <c r="C260" s="15">
        <v>514</v>
      </c>
      <c r="D260" s="15">
        <v>404</v>
      </c>
      <c r="E260" s="15">
        <v>405</v>
      </c>
      <c r="F260" s="15">
        <v>773</v>
      </c>
      <c r="G260" s="15">
        <v>901</v>
      </c>
      <c r="H260" s="15">
        <v>901</v>
      </c>
    </row>
    <row r="261" spans="1:8" ht="24.95" customHeight="1" x14ac:dyDescent="0.25">
      <c r="A261" s="14" t="s">
        <v>23</v>
      </c>
      <c r="B261" s="15">
        <v>99</v>
      </c>
      <c r="C261" s="15">
        <v>87</v>
      </c>
      <c r="D261" s="15">
        <v>98</v>
      </c>
      <c r="E261" s="15">
        <v>97</v>
      </c>
      <c r="F261" s="15">
        <v>99</v>
      </c>
      <c r="G261" s="15">
        <v>99</v>
      </c>
      <c r="H261" s="15">
        <v>91</v>
      </c>
    </row>
    <row r="262" spans="1:8" ht="24.95" customHeight="1" x14ac:dyDescent="0.25">
      <c r="A262" s="14" t="s">
        <v>24</v>
      </c>
      <c r="B262" s="15">
        <v>0.5</v>
      </c>
      <c r="C262" s="29">
        <v>0.02</v>
      </c>
      <c r="D262" s="29">
        <v>0.02</v>
      </c>
      <c r="E262" s="15">
        <v>0</v>
      </c>
      <c r="F262" s="15">
        <v>0</v>
      </c>
      <c r="G262" s="15">
        <v>0</v>
      </c>
      <c r="H262" s="15">
        <v>0</v>
      </c>
    </row>
    <row r="263" spans="1:8" ht="24.95" customHeight="1" x14ac:dyDescent="0.25">
      <c r="A263" s="14" t="s">
        <v>25</v>
      </c>
      <c r="B263" s="15">
        <v>0</v>
      </c>
      <c r="C263" s="15">
        <v>0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</row>
    <row r="264" spans="1:8" ht="24.95" customHeight="1" x14ac:dyDescent="0.25">
      <c r="A264" s="14" t="s">
        <v>26</v>
      </c>
      <c r="B264" s="15">
        <v>14</v>
      </c>
      <c r="C264" s="15">
        <v>47</v>
      </c>
      <c r="D264" s="15">
        <v>47</v>
      </c>
      <c r="E264" s="15">
        <v>52</v>
      </c>
      <c r="F264" s="15">
        <v>75</v>
      </c>
      <c r="G264" s="15">
        <v>75</v>
      </c>
      <c r="H264" s="15">
        <v>80</v>
      </c>
    </row>
    <row r="265" spans="1:8" ht="24.95" customHeight="1" x14ac:dyDescent="0.25">
      <c r="A265" s="14" t="s">
        <v>27</v>
      </c>
      <c r="B265" s="32">
        <v>0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</row>
    <row r="266" spans="1:8" ht="24.95" customHeight="1" x14ac:dyDescent="0.25">
      <c r="A266" s="14" t="s">
        <v>28</v>
      </c>
      <c r="B266" s="15">
        <v>0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</row>
    <row r="267" spans="1:8" ht="24.95" customHeight="1" x14ac:dyDescent="0.25">
      <c r="A267" s="14" t="s">
        <v>29</v>
      </c>
      <c r="B267" s="15">
        <v>9.5</v>
      </c>
      <c r="C267" s="15">
        <v>8.5</v>
      </c>
      <c r="D267" s="15">
        <v>9.8000000000000007</v>
      </c>
      <c r="E267" s="15">
        <v>5</v>
      </c>
      <c r="F267" s="15">
        <v>5</v>
      </c>
      <c r="G267" s="15">
        <v>5</v>
      </c>
      <c r="H267" s="15">
        <v>5</v>
      </c>
    </row>
    <row r="268" spans="1:8" ht="24.95" customHeight="1" x14ac:dyDescent="0.25">
      <c r="A268" s="14" t="s">
        <v>30</v>
      </c>
      <c r="B268" s="15">
        <v>0</v>
      </c>
      <c r="C268" s="15">
        <v>0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</row>
    <row r="269" spans="1:8" ht="24.95" customHeight="1" x14ac:dyDescent="0.25">
      <c r="A269" s="14" t="s">
        <v>31</v>
      </c>
      <c r="B269" s="15">
        <v>33</v>
      </c>
      <c r="C269" s="15">
        <v>35</v>
      </c>
      <c r="D269" s="15">
        <v>33</v>
      </c>
      <c r="E269" s="15">
        <v>35</v>
      </c>
      <c r="F269" s="15">
        <v>32</v>
      </c>
      <c r="G269" s="15">
        <v>32</v>
      </c>
      <c r="H269" s="15">
        <v>32</v>
      </c>
    </row>
    <row r="270" spans="1:8" ht="24.95" customHeight="1" x14ac:dyDescent="0.25">
      <c r="A270" s="14" t="s">
        <v>32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</row>
    <row r="271" spans="1:8" ht="24.95" customHeight="1" x14ac:dyDescent="0.25">
      <c r="A271" s="20" t="s">
        <v>49</v>
      </c>
      <c r="B271" s="21">
        <f t="shared" ref="B271:H271" si="26">B255+B250</f>
        <v>161506</v>
      </c>
      <c r="C271" s="21">
        <f t="shared" si="26"/>
        <v>187036.52000000002</v>
      </c>
      <c r="D271" s="21">
        <f t="shared" si="26"/>
        <v>254581.82</v>
      </c>
      <c r="E271" s="21">
        <f t="shared" si="26"/>
        <v>300126</v>
      </c>
      <c r="F271" s="21">
        <f t="shared" si="26"/>
        <v>332812</v>
      </c>
      <c r="G271" s="21">
        <f t="shared" si="26"/>
        <v>321522</v>
      </c>
      <c r="H271" s="21">
        <f t="shared" si="26"/>
        <v>323307</v>
      </c>
    </row>
    <row r="272" spans="1:8" ht="24.95" customHeight="1" x14ac:dyDescent="0.25">
      <c r="A272" s="22"/>
      <c r="B272" s="23"/>
      <c r="C272" s="23"/>
      <c r="D272" s="23"/>
      <c r="E272" s="23"/>
      <c r="F272" s="23"/>
      <c r="G272" s="23"/>
      <c r="H272" s="23"/>
    </row>
    <row r="273" spans="1:9" ht="24.95" customHeight="1" x14ac:dyDescent="0.25">
      <c r="A273" s="24"/>
      <c r="B273" s="25"/>
      <c r="C273" s="25"/>
      <c r="D273" s="25"/>
      <c r="E273" s="25"/>
      <c r="F273" s="25"/>
      <c r="G273" s="25"/>
      <c r="H273" s="25"/>
    </row>
    <row r="274" spans="1:9" ht="24.95" customHeight="1" x14ac:dyDescent="0.25">
      <c r="A274" s="24"/>
      <c r="B274" s="25"/>
      <c r="C274" s="25"/>
      <c r="D274" s="25"/>
      <c r="E274" s="25"/>
      <c r="F274" s="25"/>
      <c r="G274" s="25"/>
      <c r="H274" s="25"/>
    </row>
    <row r="275" spans="1:9" ht="24.95" customHeight="1" x14ac:dyDescent="0.25">
      <c r="A275" s="24"/>
      <c r="B275" s="25"/>
      <c r="C275" s="25"/>
      <c r="D275" s="25"/>
      <c r="E275" s="25"/>
      <c r="F275" s="25"/>
      <c r="G275" s="25"/>
      <c r="H275" s="25"/>
    </row>
    <row r="276" spans="1:9" ht="24.95" customHeight="1" x14ac:dyDescent="0.25">
      <c r="A276" s="24"/>
      <c r="B276" s="25"/>
      <c r="C276" s="25"/>
      <c r="D276" s="25"/>
      <c r="E276" s="25"/>
      <c r="F276" s="25"/>
      <c r="G276" s="25"/>
      <c r="H276" s="25"/>
    </row>
    <row r="277" spans="1:9" ht="24.95" customHeight="1" x14ac:dyDescent="0.25">
      <c r="A277" s="24"/>
      <c r="B277" s="25"/>
      <c r="C277" s="25"/>
      <c r="D277" s="25"/>
      <c r="E277" s="25"/>
      <c r="F277" s="25"/>
      <c r="G277" s="25"/>
      <c r="H277" s="25"/>
    </row>
    <row r="278" spans="1:9" ht="24.95" customHeight="1" x14ac:dyDescent="0.25">
      <c r="A278" s="26">
        <v>96</v>
      </c>
      <c r="B278" s="26"/>
      <c r="C278" s="26"/>
      <c r="D278" s="26"/>
      <c r="E278" s="26"/>
      <c r="F278" s="26"/>
      <c r="G278" s="26"/>
      <c r="H278" s="26"/>
    </row>
    <row r="279" spans="1:9" ht="24.95" customHeight="1" x14ac:dyDescent="0.25">
      <c r="A279" s="11" t="s">
        <v>50</v>
      </c>
      <c r="B279" s="10"/>
      <c r="C279" s="10"/>
      <c r="D279" s="10"/>
      <c r="E279" s="10"/>
      <c r="F279" s="10"/>
      <c r="G279" s="10"/>
      <c r="H279" s="10"/>
    </row>
    <row r="280" spans="1:9" ht="24.95" customHeight="1" x14ac:dyDescent="0.25">
      <c r="A280" s="12" t="s">
        <v>14</v>
      </c>
      <c r="B280" s="13">
        <f t="shared" ref="B280:H280" si="27">SUM(B281:B283)</f>
        <v>7265</v>
      </c>
      <c r="C280" s="13">
        <f t="shared" si="27"/>
        <v>7210</v>
      </c>
      <c r="D280" s="13">
        <f t="shared" si="27"/>
        <v>8510</v>
      </c>
      <c r="E280" s="13">
        <f t="shared" si="27"/>
        <v>19286</v>
      </c>
      <c r="F280" s="13">
        <f t="shared" si="27"/>
        <v>24546</v>
      </c>
      <c r="G280" s="13">
        <f t="shared" si="27"/>
        <v>89454</v>
      </c>
      <c r="H280" s="13">
        <f t="shared" si="27"/>
        <v>100060</v>
      </c>
    </row>
    <row r="281" spans="1:9" ht="24.95" customHeight="1" x14ac:dyDescent="0.25">
      <c r="A281" s="14" t="s">
        <v>15</v>
      </c>
      <c r="B281" s="15">
        <v>0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6">
        <v>0</v>
      </c>
    </row>
    <row r="282" spans="1:9" ht="24.95" customHeight="1" x14ac:dyDescent="0.25">
      <c r="A282" s="14" t="s">
        <v>16</v>
      </c>
      <c r="B282" s="15">
        <v>7265</v>
      </c>
      <c r="C282" s="15">
        <v>7210</v>
      </c>
      <c r="D282" s="15">
        <v>8510</v>
      </c>
      <c r="E282" s="15">
        <v>19286</v>
      </c>
      <c r="F282" s="15">
        <v>24546</v>
      </c>
      <c r="G282" s="15">
        <v>89454</v>
      </c>
      <c r="H282" s="15">
        <v>100060</v>
      </c>
    </row>
    <row r="283" spans="1:9" ht="24.95" customHeight="1" x14ac:dyDescent="0.25">
      <c r="A283" s="14" t="s">
        <v>17</v>
      </c>
      <c r="B283" s="15">
        <v>0</v>
      </c>
      <c r="C283" s="15">
        <v>0</v>
      </c>
      <c r="D283" s="15">
        <v>0</v>
      </c>
      <c r="E283" s="15">
        <v>0</v>
      </c>
      <c r="F283" s="15">
        <v>0</v>
      </c>
      <c r="G283" s="15">
        <v>0</v>
      </c>
      <c r="H283" s="15">
        <v>0</v>
      </c>
    </row>
    <row r="284" spans="1:9" ht="24.95" customHeight="1" x14ac:dyDescent="0.25">
      <c r="A284" s="17"/>
      <c r="B284" s="18"/>
      <c r="C284" s="18"/>
      <c r="D284" s="18"/>
      <c r="E284" s="18"/>
      <c r="F284" s="18"/>
      <c r="G284" s="18"/>
      <c r="H284" s="18"/>
    </row>
    <row r="285" spans="1:9" ht="24.95" customHeight="1" x14ac:dyDescent="0.25">
      <c r="A285" s="12" t="s">
        <v>18</v>
      </c>
      <c r="B285" s="13">
        <f t="shared" ref="B285:H285" si="28">SUM(B286:B300)</f>
        <v>32827</v>
      </c>
      <c r="C285" s="13">
        <f t="shared" si="28"/>
        <v>33310</v>
      </c>
      <c r="D285" s="13">
        <f t="shared" si="28"/>
        <v>35909</v>
      </c>
      <c r="E285" s="13">
        <f t="shared" si="28"/>
        <v>37260</v>
      </c>
      <c r="F285" s="13">
        <f t="shared" si="28"/>
        <v>34136.199999999997</v>
      </c>
      <c r="G285" s="13">
        <f t="shared" si="28"/>
        <v>42192.2</v>
      </c>
      <c r="H285" s="13">
        <f t="shared" si="28"/>
        <v>101543</v>
      </c>
    </row>
    <row r="286" spans="1:9" ht="24.95" customHeight="1" x14ac:dyDescent="0.25">
      <c r="A286" s="14" t="s">
        <v>15</v>
      </c>
      <c r="B286" s="15">
        <v>15299</v>
      </c>
      <c r="C286" s="15">
        <v>15783</v>
      </c>
      <c r="D286" s="15">
        <v>13542</v>
      </c>
      <c r="E286" s="15">
        <v>14732</v>
      </c>
      <c r="F286" s="15">
        <v>15030</v>
      </c>
      <c r="G286" s="15">
        <v>15167</v>
      </c>
      <c r="H286" s="15">
        <v>15152</v>
      </c>
      <c r="I286" s="16">
        <v>731</v>
      </c>
    </row>
    <row r="287" spans="1:9" ht="24.95" customHeight="1" x14ac:dyDescent="0.25">
      <c r="A287" s="14" t="s">
        <v>19</v>
      </c>
      <c r="B287" s="15">
        <v>141</v>
      </c>
      <c r="C287" s="15">
        <v>142</v>
      </c>
      <c r="D287" s="15">
        <v>136</v>
      </c>
      <c r="E287" s="15">
        <v>132</v>
      </c>
      <c r="F287" s="15">
        <v>78</v>
      </c>
      <c r="G287" s="15">
        <v>82</v>
      </c>
      <c r="H287" s="15">
        <v>86</v>
      </c>
    </row>
    <row r="288" spans="1:9" ht="24.95" customHeight="1" x14ac:dyDescent="0.25">
      <c r="A288" s="14" t="s">
        <v>20</v>
      </c>
      <c r="B288" s="15">
        <v>17371</v>
      </c>
      <c r="C288" s="15">
        <v>17367</v>
      </c>
      <c r="D288" s="15">
        <v>22215</v>
      </c>
      <c r="E288" s="15">
        <v>22378</v>
      </c>
      <c r="F288" s="15">
        <v>19007</v>
      </c>
      <c r="G288" s="15">
        <v>26927</v>
      </c>
      <c r="H288" s="15">
        <v>86282</v>
      </c>
    </row>
    <row r="289" spans="1:8" ht="24.95" customHeight="1" x14ac:dyDescent="0.25">
      <c r="A289" s="14" t="s">
        <v>21</v>
      </c>
      <c r="B289" s="15">
        <v>0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</row>
    <row r="290" spans="1:8" ht="24.95" customHeight="1" x14ac:dyDescent="0.25">
      <c r="A290" s="14" t="s">
        <v>22</v>
      </c>
      <c r="B290" s="15">
        <v>0</v>
      </c>
      <c r="C290" s="15">
        <v>0</v>
      </c>
      <c r="D290" s="15">
        <v>1</v>
      </c>
      <c r="E290" s="15">
        <v>1</v>
      </c>
      <c r="F290" s="15">
        <v>1</v>
      </c>
      <c r="G290" s="15">
        <v>1</v>
      </c>
      <c r="H290" s="15">
        <v>8</v>
      </c>
    </row>
    <row r="291" spans="1:8" ht="24.95" customHeight="1" x14ac:dyDescent="0.25">
      <c r="A291" s="14" t="s">
        <v>23</v>
      </c>
      <c r="B291" s="15">
        <v>1</v>
      </c>
      <c r="C291" s="15">
        <v>1</v>
      </c>
      <c r="D291" s="15">
        <v>1</v>
      </c>
      <c r="E291" s="15">
        <v>1</v>
      </c>
      <c r="F291" s="30">
        <v>0.2</v>
      </c>
      <c r="G291" s="30">
        <v>0.2</v>
      </c>
      <c r="H291" s="33">
        <v>1</v>
      </c>
    </row>
    <row r="292" spans="1:8" ht="24.95" customHeight="1" x14ac:dyDescent="0.25">
      <c r="A292" s="14" t="s">
        <v>24</v>
      </c>
      <c r="B292" s="15">
        <v>0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</row>
    <row r="293" spans="1:8" ht="24.95" customHeight="1" x14ac:dyDescent="0.25">
      <c r="A293" s="14" t="s">
        <v>25</v>
      </c>
      <c r="B293" s="15">
        <v>0</v>
      </c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</row>
    <row r="294" spans="1:8" ht="24.95" customHeight="1" x14ac:dyDescent="0.25">
      <c r="A294" s="14" t="s">
        <v>26</v>
      </c>
      <c r="B294" s="15">
        <v>11</v>
      </c>
      <c r="C294" s="15">
        <v>13</v>
      </c>
      <c r="D294" s="15">
        <v>11</v>
      </c>
      <c r="E294" s="15">
        <v>12</v>
      </c>
      <c r="F294" s="15">
        <v>17</v>
      </c>
      <c r="G294" s="15">
        <v>12</v>
      </c>
      <c r="H294" s="15">
        <v>10</v>
      </c>
    </row>
    <row r="295" spans="1:8" ht="24.95" customHeight="1" x14ac:dyDescent="0.25">
      <c r="A295" s="14" t="s">
        <v>27</v>
      </c>
      <c r="B295" s="15">
        <v>0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</row>
    <row r="296" spans="1:8" ht="24.95" customHeight="1" x14ac:dyDescent="0.25">
      <c r="A296" s="14" t="s">
        <v>28</v>
      </c>
      <c r="B296" s="15">
        <v>0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</row>
    <row r="297" spans="1:8" ht="24.95" customHeight="1" x14ac:dyDescent="0.25">
      <c r="A297" s="14" t="s">
        <v>29</v>
      </c>
      <c r="B297" s="15">
        <v>0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</row>
    <row r="298" spans="1:8" ht="24.95" customHeight="1" x14ac:dyDescent="0.25">
      <c r="A298" s="14" t="s">
        <v>30</v>
      </c>
      <c r="B298" s="15">
        <v>0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</row>
    <row r="299" spans="1:8" ht="24.95" customHeight="1" x14ac:dyDescent="0.25">
      <c r="A299" s="14" t="s">
        <v>31</v>
      </c>
      <c r="B299" s="15">
        <v>4</v>
      </c>
      <c r="C299" s="15">
        <v>4</v>
      </c>
      <c r="D299" s="15">
        <v>3</v>
      </c>
      <c r="E299" s="15">
        <v>4</v>
      </c>
      <c r="F299" s="15">
        <v>3</v>
      </c>
      <c r="G299" s="15">
        <v>3</v>
      </c>
      <c r="H299" s="15">
        <v>4</v>
      </c>
    </row>
    <row r="300" spans="1:8" ht="24.95" customHeight="1" x14ac:dyDescent="0.25">
      <c r="A300" s="14" t="s">
        <v>32</v>
      </c>
      <c r="B300" s="15">
        <v>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</row>
    <row r="301" spans="1:8" ht="24.95" customHeight="1" x14ac:dyDescent="0.25">
      <c r="A301" s="20" t="s">
        <v>51</v>
      </c>
      <c r="B301" s="21">
        <f t="shared" ref="B301:H301" si="29">B285+B280</f>
        <v>40092</v>
      </c>
      <c r="C301" s="21">
        <f t="shared" si="29"/>
        <v>40520</v>
      </c>
      <c r="D301" s="21">
        <f t="shared" si="29"/>
        <v>44419</v>
      </c>
      <c r="E301" s="21">
        <f t="shared" si="29"/>
        <v>56546</v>
      </c>
      <c r="F301" s="21">
        <f t="shared" si="29"/>
        <v>58682.2</v>
      </c>
      <c r="G301" s="21">
        <f t="shared" si="29"/>
        <v>131646.20000000001</v>
      </c>
      <c r="H301" s="21">
        <f t="shared" si="29"/>
        <v>201603</v>
      </c>
    </row>
    <row r="302" spans="1:8" ht="24.95" customHeight="1" x14ac:dyDescent="0.25">
      <c r="A302" s="22"/>
      <c r="B302" s="23"/>
      <c r="C302" s="23"/>
      <c r="D302" s="23"/>
      <c r="E302" s="23"/>
      <c r="F302" s="23"/>
      <c r="G302" s="23"/>
      <c r="H302" s="23"/>
    </row>
    <row r="303" spans="1:8" ht="24.95" customHeight="1" x14ac:dyDescent="0.25">
      <c r="A303" s="24"/>
      <c r="B303" s="25"/>
      <c r="C303" s="25"/>
      <c r="D303" s="25"/>
      <c r="E303" s="25"/>
      <c r="F303" s="25"/>
      <c r="G303" s="25"/>
      <c r="H303" s="25"/>
    </row>
    <row r="304" spans="1:8" ht="24.95" customHeight="1" x14ac:dyDescent="0.25">
      <c r="A304" s="24"/>
      <c r="B304" s="25"/>
      <c r="C304" s="25"/>
      <c r="D304" s="25"/>
      <c r="E304" s="25"/>
      <c r="F304" s="25"/>
      <c r="G304" s="25"/>
      <c r="H304" s="25"/>
    </row>
    <row r="305" spans="1:9" ht="24.95" customHeight="1" x14ac:dyDescent="0.25">
      <c r="A305" s="24"/>
      <c r="B305" s="25"/>
      <c r="C305" s="25"/>
      <c r="D305" s="25"/>
      <c r="E305" s="25"/>
      <c r="F305" s="25"/>
      <c r="G305" s="25"/>
      <c r="H305" s="25"/>
    </row>
    <row r="306" spans="1:9" ht="24.95" customHeight="1" x14ac:dyDescent="0.25">
      <c r="A306" s="24"/>
      <c r="B306" s="25"/>
      <c r="C306" s="25"/>
      <c r="D306" s="25"/>
      <c r="E306" s="25"/>
      <c r="F306" s="25"/>
      <c r="G306" s="25"/>
      <c r="H306" s="25"/>
    </row>
    <row r="307" spans="1:9" ht="24.95" customHeight="1" x14ac:dyDescent="0.25">
      <c r="A307" s="24"/>
      <c r="B307" s="25"/>
      <c r="C307" s="25"/>
      <c r="D307" s="25"/>
      <c r="E307" s="25"/>
      <c r="F307" s="25"/>
      <c r="G307" s="25"/>
      <c r="H307" s="25"/>
    </row>
    <row r="308" spans="1:9" ht="24.95" customHeight="1" x14ac:dyDescent="0.25">
      <c r="A308" s="26">
        <v>97</v>
      </c>
      <c r="B308" s="26"/>
      <c r="C308" s="26"/>
      <c r="D308" s="26"/>
      <c r="E308" s="26"/>
      <c r="F308" s="26"/>
      <c r="G308" s="26"/>
      <c r="H308" s="26"/>
    </row>
    <row r="309" spans="1:9" ht="24.95" customHeight="1" x14ac:dyDescent="0.25">
      <c r="A309" s="11" t="s">
        <v>52</v>
      </c>
      <c r="B309" s="10"/>
      <c r="C309" s="10"/>
      <c r="D309" s="10"/>
      <c r="E309" s="10"/>
      <c r="F309" s="10"/>
      <c r="G309" s="10"/>
      <c r="H309" s="10"/>
    </row>
    <row r="310" spans="1:9" ht="24.95" customHeight="1" x14ac:dyDescent="0.25">
      <c r="A310" s="12" t="s">
        <v>14</v>
      </c>
      <c r="B310" s="13">
        <f t="shared" ref="B310:H310" si="30">SUM(B311:B313)</f>
        <v>23147</v>
      </c>
      <c r="C310" s="13">
        <f t="shared" si="30"/>
        <v>31301</v>
      </c>
      <c r="D310" s="13">
        <f t="shared" si="30"/>
        <v>56915</v>
      </c>
      <c r="E310" s="13">
        <f t="shared" si="30"/>
        <v>79362</v>
      </c>
      <c r="F310" s="13">
        <f t="shared" si="30"/>
        <v>83479</v>
      </c>
      <c r="G310" s="13">
        <f t="shared" si="30"/>
        <v>124650</v>
      </c>
      <c r="H310" s="13">
        <f t="shared" si="30"/>
        <v>269417</v>
      </c>
    </row>
    <row r="311" spans="1:9" ht="24.95" customHeight="1" x14ac:dyDescent="0.25">
      <c r="A311" s="14" t="s">
        <v>15</v>
      </c>
      <c r="B311" s="15">
        <v>326</v>
      </c>
      <c r="C311" s="15">
        <v>312</v>
      </c>
      <c r="D311" s="15">
        <v>319</v>
      </c>
      <c r="E311" s="15">
        <v>165</v>
      </c>
      <c r="F311" s="15">
        <v>152</v>
      </c>
      <c r="G311" s="15">
        <v>20</v>
      </c>
      <c r="H311" s="15">
        <v>0</v>
      </c>
      <c r="I311" s="16">
        <v>0</v>
      </c>
    </row>
    <row r="312" spans="1:9" ht="24.95" customHeight="1" x14ac:dyDescent="0.25">
      <c r="A312" s="14" t="s">
        <v>16</v>
      </c>
      <c r="B312" s="15">
        <v>22821</v>
      </c>
      <c r="C312" s="15">
        <v>30989</v>
      </c>
      <c r="D312" s="15">
        <v>56596</v>
      </c>
      <c r="E312" s="15">
        <v>79197</v>
      </c>
      <c r="F312" s="15">
        <v>83327</v>
      </c>
      <c r="G312" s="15">
        <v>124630</v>
      </c>
      <c r="H312" s="15">
        <v>269417</v>
      </c>
    </row>
    <row r="313" spans="1:9" ht="24.95" customHeight="1" x14ac:dyDescent="0.25">
      <c r="A313" s="14" t="s">
        <v>17</v>
      </c>
      <c r="B313" s="15">
        <v>0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</row>
    <row r="314" spans="1:9" ht="24.95" customHeight="1" x14ac:dyDescent="0.25">
      <c r="A314" s="17"/>
      <c r="B314" s="18"/>
      <c r="C314" s="18"/>
      <c r="D314" s="18"/>
      <c r="E314" s="18"/>
      <c r="F314" s="18"/>
      <c r="G314" s="18"/>
      <c r="H314" s="18"/>
    </row>
    <row r="315" spans="1:9" ht="24.95" customHeight="1" x14ac:dyDescent="0.25">
      <c r="A315" s="12" t="s">
        <v>18</v>
      </c>
      <c r="B315" s="13">
        <f t="shared" ref="B315:H315" si="31">SUM(B316:B330)</f>
        <v>18032</v>
      </c>
      <c r="C315" s="13">
        <f t="shared" si="31"/>
        <v>18243</v>
      </c>
      <c r="D315" s="13">
        <f t="shared" si="31"/>
        <v>18182.2</v>
      </c>
      <c r="E315" s="13">
        <f t="shared" si="31"/>
        <v>19121</v>
      </c>
      <c r="F315" s="13">
        <f t="shared" si="31"/>
        <v>18919</v>
      </c>
      <c r="G315" s="13">
        <f t="shared" si="31"/>
        <v>37782</v>
      </c>
      <c r="H315" s="13">
        <f t="shared" si="31"/>
        <v>109931</v>
      </c>
    </row>
    <row r="316" spans="1:9" ht="24.95" customHeight="1" x14ac:dyDescent="0.25">
      <c r="A316" s="14" t="s">
        <v>15</v>
      </c>
      <c r="B316" s="15">
        <v>16056</v>
      </c>
      <c r="C316" s="15">
        <v>16427</v>
      </c>
      <c r="D316" s="15">
        <v>16586</v>
      </c>
      <c r="E316" s="15">
        <v>17155</v>
      </c>
      <c r="F316" s="15">
        <v>16948</v>
      </c>
      <c r="G316" s="15">
        <v>12679</v>
      </c>
      <c r="H316" s="15">
        <v>12679</v>
      </c>
      <c r="I316" s="16">
        <v>547</v>
      </c>
    </row>
    <row r="317" spans="1:9" ht="24.95" customHeight="1" x14ac:dyDescent="0.25">
      <c r="A317" s="14" t="s">
        <v>19</v>
      </c>
      <c r="B317" s="15">
        <v>50</v>
      </c>
      <c r="C317" s="15">
        <v>55</v>
      </c>
      <c r="D317" s="15">
        <v>42</v>
      </c>
      <c r="E317" s="15">
        <v>41</v>
      </c>
      <c r="F317" s="15">
        <v>42</v>
      </c>
      <c r="G317" s="15">
        <v>21</v>
      </c>
      <c r="H317" s="15">
        <v>21</v>
      </c>
    </row>
    <row r="318" spans="1:9" ht="24.95" customHeight="1" x14ac:dyDescent="0.25">
      <c r="A318" s="14" t="s">
        <v>20</v>
      </c>
      <c r="B318" s="15">
        <v>1815</v>
      </c>
      <c r="C318" s="15">
        <v>1655</v>
      </c>
      <c r="D318" s="15">
        <v>1468</v>
      </c>
      <c r="E318" s="15">
        <v>1847</v>
      </c>
      <c r="F318" s="15">
        <v>1849</v>
      </c>
      <c r="G318" s="15">
        <v>25036</v>
      </c>
      <c r="H318" s="15">
        <v>97183</v>
      </c>
    </row>
    <row r="319" spans="1:9" ht="24.95" customHeight="1" x14ac:dyDescent="0.25">
      <c r="A319" s="14" t="s">
        <v>21</v>
      </c>
      <c r="B319" s="15">
        <v>62</v>
      </c>
      <c r="C319" s="15">
        <v>65</v>
      </c>
      <c r="D319" s="15">
        <v>54</v>
      </c>
      <c r="E319" s="15">
        <v>49</v>
      </c>
      <c r="F319" s="15">
        <v>54</v>
      </c>
      <c r="G319" s="15">
        <v>25</v>
      </c>
      <c r="H319" s="15">
        <v>25</v>
      </c>
    </row>
    <row r="320" spans="1:9" ht="24.95" customHeight="1" x14ac:dyDescent="0.25">
      <c r="A320" s="14" t="s">
        <v>22</v>
      </c>
      <c r="B320" s="15">
        <v>11</v>
      </c>
      <c r="C320" s="15">
        <v>11</v>
      </c>
      <c r="D320" s="15">
        <v>11</v>
      </c>
      <c r="E320" s="15">
        <v>10</v>
      </c>
      <c r="F320" s="15">
        <v>11</v>
      </c>
      <c r="G320" s="15">
        <v>11</v>
      </c>
      <c r="H320" s="15">
        <v>13</v>
      </c>
    </row>
    <row r="321" spans="1:8" ht="24.95" customHeight="1" x14ac:dyDescent="0.25">
      <c r="A321" s="14" t="s">
        <v>23</v>
      </c>
      <c r="B321" s="15">
        <v>17</v>
      </c>
      <c r="C321" s="15">
        <v>16</v>
      </c>
      <c r="D321" s="15">
        <v>10</v>
      </c>
      <c r="E321" s="15">
        <v>8</v>
      </c>
      <c r="F321" s="15">
        <v>5</v>
      </c>
      <c r="G321" s="15">
        <v>4</v>
      </c>
      <c r="H321" s="15">
        <v>4</v>
      </c>
    </row>
    <row r="322" spans="1:8" ht="24.95" customHeight="1" x14ac:dyDescent="0.25">
      <c r="A322" s="14" t="s">
        <v>24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</row>
    <row r="323" spans="1:8" ht="24.95" customHeight="1" x14ac:dyDescent="0.25">
      <c r="A323" s="14" t="s">
        <v>25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</row>
    <row r="324" spans="1:8" ht="24.95" customHeight="1" x14ac:dyDescent="0.25">
      <c r="A324" s="14" t="s">
        <v>26</v>
      </c>
      <c r="B324" s="15">
        <v>1</v>
      </c>
      <c r="C324" s="15">
        <v>0.5</v>
      </c>
      <c r="D324" s="34">
        <v>0.5</v>
      </c>
      <c r="E324" s="15">
        <v>2</v>
      </c>
      <c r="F324" s="15">
        <v>1</v>
      </c>
      <c r="G324" s="15">
        <v>1</v>
      </c>
      <c r="H324" s="15">
        <v>1</v>
      </c>
    </row>
    <row r="325" spans="1:8" ht="24.95" customHeight="1" x14ac:dyDescent="0.25">
      <c r="A325" s="14" t="s">
        <v>27</v>
      </c>
      <c r="B325" s="15">
        <v>8</v>
      </c>
      <c r="C325" s="15">
        <v>4.5</v>
      </c>
      <c r="D325" s="15">
        <v>3.5</v>
      </c>
      <c r="E325" s="15">
        <v>3</v>
      </c>
      <c r="F325" s="15">
        <v>2</v>
      </c>
      <c r="G325" s="15">
        <v>1</v>
      </c>
      <c r="H325" s="15">
        <v>1</v>
      </c>
    </row>
    <row r="326" spans="1:8" ht="24.95" customHeight="1" x14ac:dyDescent="0.25">
      <c r="A326" s="14" t="s">
        <v>28</v>
      </c>
      <c r="B326" s="15">
        <v>0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</row>
    <row r="327" spans="1:8" ht="24.95" customHeight="1" x14ac:dyDescent="0.25">
      <c r="A327" s="14" t="s">
        <v>29</v>
      </c>
      <c r="B327" s="15">
        <v>1</v>
      </c>
      <c r="C327" s="15">
        <v>1</v>
      </c>
      <c r="D327" s="29">
        <v>0.2</v>
      </c>
      <c r="E327" s="15">
        <v>0</v>
      </c>
      <c r="F327" s="15">
        <v>0</v>
      </c>
      <c r="G327" s="15">
        <v>0</v>
      </c>
      <c r="H327" s="15">
        <v>0</v>
      </c>
    </row>
    <row r="328" spans="1:8" ht="24.95" customHeight="1" x14ac:dyDescent="0.25">
      <c r="A328" s="14" t="s">
        <v>30</v>
      </c>
      <c r="B328" s="15">
        <v>0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</row>
    <row r="329" spans="1:8" ht="24.95" customHeight="1" x14ac:dyDescent="0.25">
      <c r="A329" s="14" t="s">
        <v>31</v>
      </c>
      <c r="B329" s="15">
        <v>11</v>
      </c>
      <c r="C329" s="15">
        <v>8</v>
      </c>
      <c r="D329" s="15">
        <v>7</v>
      </c>
      <c r="E329" s="15">
        <v>6</v>
      </c>
      <c r="F329" s="15">
        <v>7</v>
      </c>
      <c r="G329" s="15">
        <v>4</v>
      </c>
      <c r="H329" s="15">
        <v>4</v>
      </c>
    </row>
    <row r="330" spans="1:8" ht="24.95" customHeight="1" x14ac:dyDescent="0.25">
      <c r="A330" s="14" t="s">
        <v>32</v>
      </c>
      <c r="B330" s="15">
        <v>0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</row>
    <row r="331" spans="1:8" ht="24.95" customHeight="1" x14ac:dyDescent="0.25">
      <c r="A331" s="20" t="s">
        <v>53</v>
      </c>
      <c r="B331" s="21">
        <f t="shared" ref="B331:H331" si="32">B315+B310</f>
        <v>41179</v>
      </c>
      <c r="C331" s="21">
        <f t="shared" si="32"/>
        <v>49544</v>
      </c>
      <c r="D331" s="21">
        <f t="shared" si="32"/>
        <v>75097.2</v>
      </c>
      <c r="E331" s="21">
        <f t="shared" si="32"/>
        <v>98483</v>
      </c>
      <c r="F331" s="21">
        <f t="shared" si="32"/>
        <v>102398</v>
      </c>
      <c r="G331" s="21">
        <f t="shared" si="32"/>
        <v>162432</v>
      </c>
      <c r="H331" s="21">
        <f t="shared" si="32"/>
        <v>379348</v>
      </c>
    </row>
    <row r="332" spans="1:8" ht="24.95" customHeight="1" x14ac:dyDescent="0.25">
      <c r="A332" s="22"/>
      <c r="B332" s="23"/>
      <c r="C332" s="23"/>
      <c r="D332" s="23"/>
      <c r="E332" s="23"/>
      <c r="F332" s="23"/>
      <c r="G332" s="23"/>
      <c r="H332" s="23"/>
    </row>
    <row r="333" spans="1:8" ht="24.95" customHeight="1" x14ac:dyDescent="0.25">
      <c r="A333" s="24"/>
      <c r="B333" s="25"/>
      <c r="C333" s="25"/>
      <c r="D333" s="25"/>
      <c r="E333" s="25"/>
      <c r="F333" s="25"/>
      <c r="G333" s="25"/>
      <c r="H333" s="25"/>
    </row>
    <row r="334" spans="1:8" ht="24.95" customHeight="1" x14ac:dyDescent="0.25">
      <c r="A334" s="24"/>
      <c r="B334" s="25"/>
      <c r="C334" s="25"/>
      <c r="D334" s="25"/>
      <c r="E334" s="25"/>
      <c r="F334" s="25"/>
      <c r="G334" s="25"/>
      <c r="H334" s="25"/>
    </row>
    <row r="335" spans="1:8" ht="24.95" customHeight="1" x14ac:dyDescent="0.25">
      <c r="A335" s="24"/>
      <c r="B335" s="25"/>
      <c r="C335" s="25"/>
      <c r="D335" s="25"/>
      <c r="E335" s="25"/>
      <c r="F335" s="25"/>
      <c r="G335" s="25"/>
      <c r="H335" s="25"/>
    </row>
    <row r="336" spans="1:8" ht="24.95" customHeight="1" x14ac:dyDescent="0.25">
      <c r="A336" s="24"/>
      <c r="B336" s="25"/>
      <c r="C336" s="25"/>
      <c r="D336" s="25"/>
      <c r="E336" s="25"/>
      <c r="F336" s="25"/>
      <c r="G336" s="25"/>
      <c r="H336" s="25"/>
    </row>
    <row r="337" spans="1:9" ht="24.95" customHeight="1" x14ac:dyDescent="0.25">
      <c r="A337" s="24"/>
      <c r="B337" s="25"/>
      <c r="C337" s="25"/>
      <c r="D337" s="25"/>
      <c r="E337" s="25"/>
      <c r="F337" s="25"/>
      <c r="G337" s="25"/>
      <c r="H337" s="25"/>
    </row>
    <row r="338" spans="1:9" ht="24.95" customHeight="1" x14ac:dyDescent="0.25">
      <c r="A338" s="26">
        <v>98</v>
      </c>
      <c r="B338" s="26"/>
      <c r="C338" s="26"/>
      <c r="D338" s="26"/>
      <c r="E338" s="26"/>
      <c r="F338" s="26"/>
      <c r="G338" s="26"/>
      <c r="H338" s="26"/>
    </row>
    <row r="339" spans="1:9" ht="24.95" customHeight="1" x14ac:dyDescent="0.25">
      <c r="A339" s="11" t="s">
        <v>54</v>
      </c>
      <c r="B339" s="10"/>
      <c r="C339" s="10"/>
      <c r="D339" s="10"/>
      <c r="E339" s="10"/>
      <c r="F339" s="10"/>
      <c r="G339" s="10"/>
      <c r="H339" s="10"/>
    </row>
    <row r="340" spans="1:9" ht="24.95" customHeight="1" x14ac:dyDescent="0.25">
      <c r="A340" s="12" t="s">
        <v>14</v>
      </c>
      <c r="B340" s="13">
        <f t="shared" ref="B340:H340" si="33">SUM(B341:B343)</f>
        <v>147623</v>
      </c>
      <c r="C340" s="13">
        <f t="shared" si="33"/>
        <v>167298</v>
      </c>
      <c r="D340" s="13">
        <f t="shared" si="33"/>
        <v>284366</v>
      </c>
      <c r="E340" s="13">
        <f t="shared" si="33"/>
        <v>328719</v>
      </c>
      <c r="F340" s="13">
        <f t="shared" si="33"/>
        <v>359319</v>
      </c>
      <c r="G340" s="13">
        <f t="shared" si="33"/>
        <v>1070130</v>
      </c>
      <c r="H340" s="13">
        <f t="shared" si="33"/>
        <v>821199</v>
      </c>
    </row>
    <row r="341" spans="1:9" ht="24.95" customHeight="1" x14ac:dyDescent="0.25">
      <c r="A341" s="14" t="s">
        <v>15</v>
      </c>
      <c r="B341" s="15">
        <v>0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6">
        <v>0</v>
      </c>
    </row>
    <row r="342" spans="1:9" ht="24.95" customHeight="1" x14ac:dyDescent="0.25">
      <c r="A342" s="14" t="s">
        <v>16</v>
      </c>
      <c r="B342" s="15">
        <v>147623</v>
      </c>
      <c r="C342" s="15">
        <v>167298</v>
      </c>
      <c r="D342" s="15">
        <v>284366</v>
      </c>
      <c r="E342" s="15">
        <v>328719</v>
      </c>
      <c r="F342" s="15">
        <v>359319</v>
      </c>
      <c r="G342" s="15">
        <v>1070130</v>
      </c>
      <c r="H342" s="15">
        <v>821199</v>
      </c>
    </row>
    <row r="343" spans="1:9" ht="24.95" customHeight="1" x14ac:dyDescent="0.25">
      <c r="A343" s="14" t="s">
        <v>17</v>
      </c>
      <c r="B343" s="15">
        <v>0</v>
      </c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</row>
    <row r="344" spans="1:9" ht="24.95" customHeight="1" x14ac:dyDescent="0.25">
      <c r="A344" s="17"/>
      <c r="B344" s="18"/>
      <c r="C344" s="18"/>
      <c r="D344" s="18"/>
      <c r="E344" s="18"/>
      <c r="F344" s="18"/>
      <c r="G344" s="18"/>
      <c r="H344" s="18"/>
    </row>
    <row r="345" spans="1:9" ht="24.95" customHeight="1" x14ac:dyDescent="0.25">
      <c r="A345" s="12" t="s">
        <v>18</v>
      </c>
      <c r="B345" s="13">
        <f t="shared" ref="B345:H345" si="34">SUM(B346:B360)</f>
        <v>136687</v>
      </c>
      <c r="C345" s="13">
        <f t="shared" si="34"/>
        <v>131756</v>
      </c>
      <c r="D345" s="13">
        <f t="shared" si="34"/>
        <v>172159</v>
      </c>
      <c r="E345" s="13">
        <f t="shared" si="34"/>
        <v>176327</v>
      </c>
      <c r="F345" s="13">
        <f t="shared" si="34"/>
        <v>175772</v>
      </c>
      <c r="G345" s="13">
        <f t="shared" si="34"/>
        <v>246832</v>
      </c>
      <c r="H345" s="13">
        <f t="shared" si="34"/>
        <v>490910</v>
      </c>
    </row>
    <row r="346" spans="1:9" ht="24.95" customHeight="1" x14ac:dyDescent="0.25">
      <c r="A346" s="14" t="s">
        <v>15</v>
      </c>
      <c r="B346" s="15">
        <v>16218</v>
      </c>
      <c r="C346" s="15">
        <v>16175</v>
      </c>
      <c r="D346" s="15">
        <v>16220</v>
      </c>
      <c r="E346" s="15">
        <v>16050</v>
      </c>
      <c r="F346" s="15">
        <v>16065</v>
      </c>
      <c r="G346" s="15">
        <v>16066</v>
      </c>
      <c r="H346" s="15">
        <v>16066</v>
      </c>
      <c r="I346" s="16">
        <v>855</v>
      </c>
    </row>
    <row r="347" spans="1:9" ht="24.95" customHeight="1" x14ac:dyDescent="0.25">
      <c r="A347" s="14" t="s">
        <v>19</v>
      </c>
      <c r="B347" s="15">
        <f>1562+24</f>
        <v>1586</v>
      </c>
      <c r="C347" s="15">
        <f>1671+25</f>
        <v>1696</v>
      </c>
      <c r="D347" s="15">
        <f>1712+27</f>
        <v>1739</v>
      </c>
      <c r="E347" s="15">
        <f>1715+29</f>
        <v>1744</v>
      </c>
      <c r="F347" s="15">
        <f>1718+30</f>
        <v>1748</v>
      </c>
      <c r="G347" s="15">
        <f>1728+25</f>
        <v>1753</v>
      </c>
      <c r="H347" s="15">
        <f>1734+16</f>
        <v>1750</v>
      </c>
    </row>
    <row r="348" spans="1:9" ht="24.95" customHeight="1" x14ac:dyDescent="0.25">
      <c r="A348" s="14" t="s">
        <v>20</v>
      </c>
      <c r="B348" s="15">
        <v>118243</v>
      </c>
      <c r="C348" s="15">
        <v>113254</v>
      </c>
      <c r="D348" s="15">
        <v>153564</v>
      </c>
      <c r="E348" s="15">
        <v>157919</v>
      </c>
      <c r="F348" s="15">
        <v>157356</v>
      </c>
      <c r="G348" s="15">
        <v>228410</v>
      </c>
      <c r="H348" s="15">
        <v>472491</v>
      </c>
    </row>
    <row r="349" spans="1:9" ht="24.95" customHeight="1" x14ac:dyDescent="0.25">
      <c r="A349" s="14" t="s">
        <v>21</v>
      </c>
      <c r="B349" s="15">
        <v>23</v>
      </c>
      <c r="C349" s="15">
        <v>24</v>
      </c>
      <c r="D349" s="15">
        <v>25</v>
      </c>
      <c r="E349" s="15">
        <v>31</v>
      </c>
      <c r="F349" s="15">
        <v>32</v>
      </c>
      <c r="G349" s="15">
        <v>32</v>
      </c>
      <c r="H349" s="15">
        <v>32</v>
      </c>
    </row>
    <row r="350" spans="1:9" ht="24.95" customHeight="1" x14ac:dyDescent="0.25">
      <c r="A350" s="14" t="s">
        <v>22</v>
      </c>
      <c r="B350" s="15">
        <v>45</v>
      </c>
      <c r="C350" s="15">
        <v>49</v>
      </c>
      <c r="D350" s="15">
        <v>51</v>
      </c>
      <c r="E350" s="15">
        <v>51</v>
      </c>
      <c r="F350" s="15">
        <v>52</v>
      </c>
      <c r="G350" s="15">
        <v>52</v>
      </c>
      <c r="H350" s="15">
        <v>52</v>
      </c>
    </row>
    <row r="351" spans="1:9" ht="24.95" customHeight="1" x14ac:dyDescent="0.25">
      <c r="A351" s="14" t="s">
        <v>23</v>
      </c>
      <c r="B351" s="15">
        <v>535</v>
      </c>
      <c r="C351" s="15">
        <v>539</v>
      </c>
      <c r="D351" s="15">
        <v>542</v>
      </c>
      <c r="E351" s="15">
        <v>515</v>
      </c>
      <c r="F351" s="15">
        <v>509</v>
      </c>
      <c r="G351" s="15">
        <v>509</v>
      </c>
      <c r="H351" s="15">
        <v>509</v>
      </c>
    </row>
    <row r="352" spans="1:9" ht="24.95" customHeight="1" x14ac:dyDescent="0.25">
      <c r="A352" s="14" t="s">
        <v>24</v>
      </c>
      <c r="B352" s="15">
        <v>0</v>
      </c>
      <c r="C352" s="15">
        <v>0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</row>
    <row r="353" spans="1:8" ht="24.95" customHeight="1" x14ac:dyDescent="0.25">
      <c r="A353" s="14" t="s">
        <v>25</v>
      </c>
      <c r="B353" s="15">
        <v>4</v>
      </c>
      <c r="C353" s="15">
        <v>3</v>
      </c>
      <c r="D353" s="15">
        <v>3</v>
      </c>
      <c r="E353" s="15">
        <v>3</v>
      </c>
      <c r="F353" s="15">
        <v>1</v>
      </c>
      <c r="G353" s="15">
        <v>1</v>
      </c>
      <c r="H353" s="15">
        <v>1</v>
      </c>
    </row>
    <row r="354" spans="1:8" ht="24.95" customHeight="1" x14ac:dyDescent="0.25">
      <c r="A354" s="14" t="s">
        <v>26</v>
      </c>
      <c r="B354" s="15">
        <v>0</v>
      </c>
      <c r="C354" s="15">
        <v>0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</row>
    <row r="355" spans="1:8" ht="24.95" customHeight="1" x14ac:dyDescent="0.25">
      <c r="A355" s="14" t="s">
        <v>27</v>
      </c>
      <c r="B355" s="15">
        <v>27</v>
      </c>
      <c r="C355" s="15">
        <v>11</v>
      </c>
      <c r="D355" s="15">
        <v>10</v>
      </c>
      <c r="E355" s="15">
        <v>10</v>
      </c>
      <c r="F355" s="15">
        <v>5</v>
      </c>
      <c r="G355" s="15">
        <v>5</v>
      </c>
      <c r="H355" s="15">
        <v>5</v>
      </c>
    </row>
    <row r="356" spans="1:8" ht="24.95" customHeight="1" x14ac:dyDescent="0.25">
      <c r="A356" s="14" t="s">
        <v>28</v>
      </c>
      <c r="B356" s="15">
        <v>0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</row>
    <row r="357" spans="1:8" ht="24.95" customHeight="1" x14ac:dyDescent="0.25">
      <c r="A357" s="14" t="s">
        <v>29</v>
      </c>
      <c r="B357" s="15">
        <v>0</v>
      </c>
      <c r="C357" s="15">
        <v>0</v>
      </c>
      <c r="D357" s="15">
        <v>0</v>
      </c>
      <c r="E357" s="15">
        <v>0</v>
      </c>
      <c r="F357" s="15">
        <v>0</v>
      </c>
      <c r="G357" s="15">
        <v>0</v>
      </c>
      <c r="H357" s="15">
        <v>0</v>
      </c>
    </row>
    <row r="358" spans="1:8" ht="24.95" customHeight="1" x14ac:dyDescent="0.25">
      <c r="A358" s="14" t="s">
        <v>30</v>
      </c>
      <c r="B358" s="15">
        <v>0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</row>
    <row r="359" spans="1:8" ht="24.95" customHeight="1" x14ac:dyDescent="0.25">
      <c r="A359" s="14" t="s">
        <v>31</v>
      </c>
      <c r="B359" s="15">
        <v>6</v>
      </c>
      <c r="C359" s="15">
        <v>5</v>
      </c>
      <c r="D359" s="15">
        <v>5</v>
      </c>
      <c r="E359" s="15">
        <v>4</v>
      </c>
      <c r="F359" s="15">
        <v>4</v>
      </c>
      <c r="G359" s="15">
        <v>4</v>
      </c>
      <c r="H359" s="15">
        <v>4</v>
      </c>
    </row>
    <row r="360" spans="1:8" ht="24.95" customHeight="1" x14ac:dyDescent="0.25">
      <c r="A360" s="14" t="s">
        <v>32</v>
      </c>
      <c r="B360" s="15">
        <v>0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</row>
    <row r="361" spans="1:8" ht="24.95" customHeight="1" x14ac:dyDescent="0.25">
      <c r="A361" s="20" t="s">
        <v>55</v>
      </c>
      <c r="B361" s="21">
        <f t="shared" ref="B361:H361" si="35">B345+B340</f>
        <v>284310</v>
      </c>
      <c r="C361" s="21">
        <f t="shared" si="35"/>
        <v>299054</v>
      </c>
      <c r="D361" s="21">
        <f t="shared" si="35"/>
        <v>456525</v>
      </c>
      <c r="E361" s="21">
        <f t="shared" si="35"/>
        <v>505046</v>
      </c>
      <c r="F361" s="21">
        <f t="shared" si="35"/>
        <v>535091</v>
      </c>
      <c r="G361" s="21">
        <f t="shared" si="35"/>
        <v>1316962</v>
      </c>
      <c r="H361" s="21">
        <f t="shared" si="35"/>
        <v>1312109</v>
      </c>
    </row>
    <row r="362" spans="1:8" ht="24.95" customHeight="1" x14ac:dyDescent="0.25">
      <c r="A362" s="22"/>
      <c r="B362" s="23"/>
      <c r="C362" s="23"/>
      <c r="D362" s="23"/>
      <c r="E362" s="23"/>
      <c r="F362" s="23"/>
      <c r="G362" s="23"/>
      <c r="H362" s="23"/>
    </row>
    <row r="363" spans="1:8" ht="24.95" customHeight="1" x14ac:dyDescent="0.25">
      <c r="A363" s="24"/>
      <c r="B363" s="25"/>
      <c r="C363" s="25"/>
      <c r="D363" s="25"/>
      <c r="E363" s="25"/>
      <c r="F363" s="25"/>
      <c r="G363" s="25"/>
      <c r="H363" s="25"/>
    </row>
    <row r="364" spans="1:8" ht="24.95" customHeight="1" x14ac:dyDescent="0.25">
      <c r="A364" s="24"/>
      <c r="B364" s="25"/>
      <c r="C364" s="25"/>
      <c r="D364" s="25"/>
      <c r="E364" s="25"/>
      <c r="F364" s="25"/>
      <c r="G364" s="25"/>
      <c r="H364" s="25"/>
    </row>
    <row r="365" spans="1:8" ht="24.95" customHeight="1" x14ac:dyDescent="0.25">
      <c r="A365" s="24"/>
      <c r="B365" s="25"/>
      <c r="C365" s="25"/>
      <c r="D365" s="25"/>
      <c r="E365" s="25"/>
      <c r="F365" s="25"/>
      <c r="G365" s="25"/>
      <c r="H365" s="25"/>
    </row>
    <row r="366" spans="1:8" ht="24.95" customHeight="1" x14ac:dyDescent="0.25">
      <c r="A366" s="24"/>
      <c r="B366" s="25"/>
      <c r="C366" s="25"/>
      <c r="D366" s="25"/>
      <c r="E366" s="25"/>
      <c r="F366" s="25"/>
      <c r="G366" s="25"/>
      <c r="H366" s="25"/>
    </row>
    <row r="367" spans="1:8" ht="24.95" customHeight="1" x14ac:dyDescent="0.25">
      <c r="A367" s="24"/>
      <c r="B367" s="25"/>
      <c r="C367" s="25"/>
      <c r="D367" s="25"/>
      <c r="E367" s="25"/>
      <c r="F367" s="25"/>
      <c r="G367" s="25"/>
      <c r="H367" s="25"/>
    </row>
    <row r="368" spans="1:8" ht="24.95" customHeight="1" x14ac:dyDescent="0.25">
      <c r="A368" s="26">
        <v>99</v>
      </c>
      <c r="B368" s="26"/>
      <c r="C368" s="26"/>
      <c r="D368" s="26"/>
      <c r="E368" s="26"/>
      <c r="F368" s="26"/>
      <c r="G368" s="26"/>
      <c r="H368" s="26"/>
    </row>
    <row r="369" spans="1:9" ht="24.95" customHeight="1" x14ac:dyDescent="0.25">
      <c r="A369" s="11" t="s">
        <v>56</v>
      </c>
      <c r="B369" s="10"/>
      <c r="C369" s="10"/>
      <c r="D369" s="10"/>
      <c r="E369" s="10"/>
      <c r="F369" s="10"/>
      <c r="G369" s="10"/>
      <c r="H369" s="10"/>
    </row>
    <row r="370" spans="1:9" ht="24.95" customHeight="1" x14ac:dyDescent="0.25">
      <c r="A370" s="12" t="s">
        <v>14</v>
      </c>
      <c r="B370" s="13">
        <f t="shared" ref="B370:H370" si="36">SUM(B371:B373)</f>
        <v>16043</v>
      </c>
      <c r="C370" s="13">
        <f t="shared" si="36"/>
        <v>18571</v>
      </c>
      <c r="D370" s="13">
        <f t="shared" si="36"/>
        <v>21530</v>
      </c>
      <c r="E370" s="13">
        <f t="shared" si="36"/>
        <v>33655</v>
      </c>
      <c r="F370" s="13">
        <f t="shared" si="36"/>
        <v>46727</v>
      </c>
      <c r="G370" s="13">
        <f t="shared" si="36"/>
        <v>86630</v>
      </c>
      <c r="H370" s="13">
        <f t="shared" si="36"/>
        <v>150786</v>
      </c>
    </row>
    <row r="371" spans="1:9" ht="24.95" customHeight="1" x14ac:dyDescent="0.25">
      <c r="A371" s="14" t="s">
        <v>15</v>
      </c>
      <c r="B371" s="15">
        <v>0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5">
        <v>0</v>
      </c>
      <c r="I371" s="16">
        <v>0</v>
      </c>
    </row>
    <row r="372" spans="1:9" ht="24.95" customHeight="1" x14ac:dyDescent="0.25">
      <c r="A372" s="14" t="s">
        <v>16</v>
      </c>
      <c r="B372" s="15">
        <v>16043</v>
      </c>
      <c r="C372" s="15">
        <v>18571</v>
      </c>
      <c r="D372" s="15">
        <v>21530</v>
      </c>
      <c r="E372" s="15">
        <v>33655</v>
      </c>
      <c r="F372" s="15">
        <v>46727</v>
      </c>
      <c r="G372" s="15">
        <v>86630</v>
      </c>
      <c r="H372" s="15">
        <v>150786</v>
      </c>
    </row>
    <row r="373" spans="1:9" ht="24.95" customHeight="1" x14ac:dyDescent="0.25">
      <c r="A373" s="14" t="s">
        <v>17</v>
      </c>
      <c r="B373" s="15">
        <v>0</v>
      </c>
      <c r="C373" s="15">
        <v>0</v>
      </c>
      <c r="D373" s="15">
        <v>0</v>
      </c>
      <c r="E373" s="15">
        <v>0</v>
      </c>
      <c r="F373" s="15">
        <v>0</v>
      </c>
      <c r="G373" s="15">
        <v>0</v>
      </c>
      <c r="H373" s="15">
        <v>0</v>
      </c>
    </row>
    <row r="374" spans="1:9" ht="24.95" customHeight="1" x14ac:dyDescent="0.25">
      <c r="A374" s="17"/>
      <c r="B374" s="18"/>
      <c r="C374" s="18"/>
      <c r="D374" s="18"/>
      <c r="E374" s="18"/>
      <c r="F374" s="18"/>
      <c r="G374" s="18"/>
      <c r="H374" s="18"/>
    </row>
    <row r="375" spans="1:9" ht="24.95" customHeight="1" x14ac:dyDescent="0.25">
      <c r="A375" s="12" t="s">
        <v>18</v>
      </c>
      <c r="B375" s="13">
        <f t="shared" ref="B375:H375" si="37">SUM(B376:B390)</f>
        <v>7894</v>
      </c>
      <c r="C375" s="13">
        <f t="shared" si="37"/>
        <v>9057</v>
      </c>
      <c r="D375" s="13">
        <f t="shared" si="37"/>
        <v>9153</v>
      </c>
      <c r="E375" s="13">
        <f t="shared" si="37"/>
        <v>10821</v>
      </c>
      <c r="F375" s="13">
        <f t="shared" si="37"/>
        <v>12487</v>
      </c>
      <c r="G375" s="13">
        <f t="shared" si="37"/>
        <v>24699</v>
      </c>
      <c r="H375" s="13">
        <f t="shared" si="37"/>
        <v>38559</v>
      </c>
    </row>
    <row r="376" spans="1:9" ht="24.95" customHeight="1" x14ac:dyDescent="0.25">
      <c r="A376" s="14" t="s">
        <v>15</v>
      </c>
      <c r="B376" s="15">
        <v>1021</v>
      </c>
      <c r="C376" s="15">
        <v>1121</v>
      </c>
      <c r="D376" s="15">
        <v>994</v>
      </c>
      <c r="E376" s="15">
        <v>1120</v>
      </c>
      <c r="F376" s="15">
        <v>1372</v>
      </c>
      <c r="G376" s="15">
        <v>1388</v>
      </c>
      <c r="H376" s="15">
        <v>1388</v>
      </c>
      <c r="I376" s="16">
        <v>648</v>
      </c>
    </row>
    <row r="377" spans="1:9" ht="24.95" customHeight="1" x14ac:dyDescent="0.25">
      <c r="A377" s="14" t="s">
        <v>19</v>
      </c>
      <c r="B377" s="15">
        <f>5076+143</f>
        <v>5219</v>
      </c>
      <c r="C377" s="15">
        <f>5103+139</f>
        <v>5242</v>
      </c>
      <c r="D377" s="15">
        <f>5223+135</f>
        <v>5358</v>
      </c>
      <c r="E377" s="15">
        <f>5325+137</f>
        <v>5462</v>
      </c>
      <c r="F377" s="15">
        <f>5330+138</f>
        <v>5468</v>
      </c>
      <c r="G377" s="15">
        <f>5330+138</f>
        <v>5468</v>
      </c>
      <c r="H377" s="15">
        <f>5330+138</f>
        <v>5468</v>
      </c>
    </row>
    <row r="378" spans="1:9" ht="24.95" customHeight="1" x14ac:dyDescent="0.25">
      <c r="A378" s="14" t="s">
        <v>20</v>
      </c>
      <c r="B378" s="15">
        <v>1162</v>
      </c>
      <c r="C378" s="15">
        <v>2217</v>
      </c>
      <c r="D378" s="15">
        <v>2299</v>
      </c>
      <c r="E378" s="15">
        <v>3737</v>
      </c>
      <c r="F378" s="15">
        <v>5144</v>
      </c>
      <c r="G378" s="15">
        <v>17338</v>
      </c>
      <c r="H378" s="15">
        <v>31198</v>
      </c>
    </row>
    <row r="379" spans="1:9" ht="24.95" customHeight="1" x14ac:dyDescent="0.25">
      <c r="A379" s="14" t="s">
        <v>21</v>
      </c>
      <c r="B379" s="15">
        <v>0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</row>
    <row r="380" spans="1:9" ht="24.95" customHeight="1" x14ac:dyDescent="0.25">
      <c r="A380" s="14" t="s">
        <v>22</v>
      </c>
      <c r="B380" s="15">
        <v>0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</row>
    <row r="381" spans="1:9" ht="24.95" customHeight="1" x14ac:dyDescent="0.25">
      <c r="A381" s="14" t="s">
        <v>23</v>
      </c>
      <c r="B381" s="15">
        <v>490</v>
      </c>
      <c r="C381" s="15">
        <v>475</v>
      </c>
      <c r="D381" s="15">
        <v>481</v>
      </c>
      <c r="E381" s="15">
        <v>479</v>
      </c>
      <c r="F381" s="15">
        <v>480</v>
      </c>
      <c r="G381" s="15">
        <v>480</v>
      </c>
      <c r="H381" s="15">
        <v>480</v>
      </c>
    </row>
    <row r="382" spans="1:9" ht="24.95" customHeight="1" x14ac:dyDescent="0.25">
      <c r="A382" s="14" t="s">
        <v>24</v>
      </c>
      <c r="B382" s="15">
        <v>0</v>
      </c>
      <c r="C382" s="15">
        <v>0</v>
      </c>
      <c r="D382" s="15">
        <v>19</v>
      </c>
      <c r="E382" s="15">
        <v>21</v>
      </c>
      <c r="F382" s="15">
        <v>22</v>
      </c>
      <c r="G382" s="15">
        <v>22</v>
      </c>
      <c r="H382" s="15">
        <v>22</v>
      </c>
    </row>
    <row r="383" spans="1:9" ht="24.95" customHeight="1" x14ac:dyDescent="0.25">
      <c r="A383" s="14" t="s">
        <v>25</v>
      </c>
      <c r="B383" s="15">
        <v>0</v>
      </c>
      <c r="C383" s="15">
        <v>0</v>
      </c>
      <c r="D383" s="15">
        <v>0</v>
      </c>
      <c r="E383" s="15">
        <v>0</v>
      </c>
      <c r="F383" s="15">
        <v>0</v>
      </c>
      <c r="G383" s="15">
        <v>0</v>
      </c>
      <c r="H383" s="15">
        <v>0</v>
      </c>
    </row>
    <row r="384" spans="1:9" ht="24.95" customHeight="1" x14ac:dyDescent="0.25">
      <c r="A384" s="14" t="s">
        <v>26</v>
      </c>
      <c r="B384" s="15">
        <v>0</v>
      </c>
      <c r="C384" s="15">
        <v>0</v>
      </c>
      <c r="D384" s="15">
        <v>0</v>
      </c>
      <c r="E384" s="15">
        <v>0</v>
      </c>
      <c r="F384" s="15">
        <v>0</v>
      </c>
      <c r="G384" s="15">
        <v>1</v>
      </c>
      <c r="H384" s="15">
        <v>1</v>
      </c>
    </row>
    <row r="385" spans="1:9" ht="24.95" customHeight="1" x14ac:dyDescent="0.25">
      <c r="A385" s="14" t="s">
        <v>27</v>
      </c>
      <c r="B385" s="15">
        <v>0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</row>
    <row r="386" spans="1:9" ht="24.95" customHeight="1" x14ac:dyDescent="0.25">
      <c r="A386" s="14" t="s">
        <v>28</v>
      </c>
      <c r="B386" s="15">
        <v>0</v>
      </c>
      <c r="C386" s="15">
        <v>0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</row>
    <row r="387" spans="1:9" ht="24.95" customHeight="1" x14ac:dyDescent="0.25">
      <c r="A387" s="14" t="s">
        <v>29</v>
      </c>
      <c r="B387" s="15">
        <v>0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</row>
    <row r="388" spans="1:9" ht="24.95" customHeight="1" x14ac:dyDescent="0.25">
      <c r="A388" s="14" t="s">
        <v>30</v>
      </c>
      <c r="B388" s="15">
        <v>0</v>
      </c>
      <c r="C388" s="15">
        <v>0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</row>
    <row r="389" spans="1:9" ht="24.95" customHeight="1" x14ac:dyDescent="0.25">
      <c r="A389" s="14" t="s">
        <v>31</v>
      </c>
      <c r="B389" s="15">
        <v>2</v>
      </c>
      <c r="C389" s="15">
        <v>2</v>
      </c>
      <c r="D389" s="15">
        <v>2</v>
      </c>
      <c r="E389" s="15">
        <v>2</v>
      </c>
      <c r="F389" s="15">
        <v>1</v>
      </c>
      <c r="G389" s="15">
        <v>2</v>
      </c>
      <c r="H389" s="15">
        <v>2</v>
      </c>
    </row>
    <row r="390" spans="1:9" ht="24.95" customHeight="1" x14ac:dyDescent="0.25">
      <c r="A390" s="14" t="s">
        <v>32</v>
      </c>
      <c r="B390" s="15">
        <v>0</v>
      </c>
      <c r="C390" s="15">
        <v>0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</row>
    <row r="391" spans="1:9" ht="24.95" customHeight="1" x14ac:dyDescent="0.25">
      <c r="A391" s="20" t="s">
        <v>57</v>
      </c>
      <c r="B391" s="21">
        <f t="shared" ref="B391:H391" si="38">B375+B370</f>
        <v>23937</v>
      </c>
      <c r="C391" s="21">
        <f t="shared" si="38"/>
        <v>27628</v>
      </c>
      <c r="D391" s="21">
        <f t="shared" si="38"/>
        <v>30683</v>
      </c>
      <c r="E391" s="21">
        <f t="shared" si="38"/>
        <v>44476</v>
      </c>
      <c r="F391" s="21">
        <f t="shared" si="38"/>
        <v>59214</v>
      </c>
      <c r="G391" s="21">
        <f t="shared" si="38"/>
        <v>111329</v>
      </c>
      <c r="H391" s="21">
        <f t="shared" si="38"/>
        <v>189345</v>
      </c>
    </row>
    <row r="392" spans="1:9" ht="24.95" customHeight="1" x14ac:dyDescent="0.25">
      <c r="A392" s="22"/>
      <c r="B392" s="23"/>
      <c r="C392" s="23"/>
      <c r="D392" s="23"/>
      <c r="E392" s="23"/>
      <c r="F392" s="23"/>
      <c r="G392" s="23"/>
      <c r="H392" s="23"/>
    </row>
    <row r="393" spans="1:9" ht="24.95" customHeight="1" x14ac:dyDescent="0.25">
      <c r="A393" s="24"/>
      <c r="B393" s="25"/>
      <c r="C393" s="25"/>
      <c r="D393" s="25"/>
      <c r="E393" s="25"/>
      <c r="F393" s="25"/>
      <c r="G393" s="25"/>
      <c r="H393" s="25"/>
    </row>
    <row r="394" spans="1:9" ht="24.95" customHeight="1" x14ac:dyDescent="0.25">
      <c r="A394" s="24"/>
      <c r="B394" s="25"/>
      <c r="C394" s="25"/>
      <c r="D394" s="25"/>
      <c r="E394" s="25"/>
      <c r="F394" s="25"/>
      <c r="G394" s="25"/>
      <c r="H394" s="25"/>
    </row>
    <row r="395" spans="1:9" ht="24.95" customHeight="1" x14ac:dyDescent="0.25">
      <c r="A395" s="24"/>
      <c r="B395" s="25"/>
      <c r="C395" s="25"/>
      <c r="D395" s="25"/>
      <c r="E395" s="25"/>
      <c r="F395" s="25"/>
      <c r="G395" s="25"/>
      <c r="H395" s="25"/>
    </row>
    <row r="396" spans="1:9" ht="24.95" customHeight="1" x14ac:dyDescent="0.25">
      <c r="A396" s="24"/>
      <c r="B396" s="25"/>
      <c r="C396" s="25"/>
      <c r="D396" s="25"/>
      <c r="E396" s="25"/>
      <c r="F396" s="25"/>
      <c r="G396" s="25"/>
      <c r="H396" s="25"/>
    </row>
    <row r="397" spans="1:9" ht="24.95" customHeight="1" x14ac:dyDescent="0.25">
      <c r="A397" s="26">
        <v>100</v>
      </c>
      <c r="B397" s="26"/>
      <c r="C397" s="26"/>
      <c r="D397" s="26"/>
      <c r="E397" s="26"/>
      <c r="F397" s="26"/>
      <c r="G397" s="26"/>
      <c r="H397" s="26"/>
    </row>
    <row r="398" spans="1:9" ht="24.95" customHeight="1" x14ac:dyDescent="0.25">
      <c r="A398" s="11" t="s">
        <v>58</v>
      </c>
      <c r="B398" s="10"/>
      <c r="C398" s="10"/>
      <c r="D398" s="10"/>
      <c r="E398" s="10"/>
      <c r="F398" s="10"/>
      <c r="G398" s="10"/>
      <c r="H398" s="10"/>
    </row>
    <row r="399" spans="1:9" ht="24.95" customHeight="1" x14ac:dyDescent="0.25">
      <c r="A399" s="12" t="s">
        <v>14</v>
      </c>
      <c r="B399" s="13">
        <f t="shared" ref="B399:H399" si="39">SUM(B400:B402)</f>
        <v>581755</v>
      </c>
      <c r="C399" s="13">
        <f t="shared" si="39"/>
        <v>682962</v>
      </c>
      <c r="D399" s="13">
        <f t="shared" si="39"/>
        <v>1122026</v>
      </c>
      <c r="E399" s="13">
        <f t="shared" si="39"/>
        <v>1359019</v>
      </c>
      <c r="F399" s="13">
        <f t="shared" si="39"/>
        <v>1497955</v>
      </c>
      <c r="G399" s="13">
        <f t="shared" si="39"/>
        <v>2499220</v>
      </c>
      <c r="H399" s="13">
        <f t="shared" si="39"/>
        <v>2680859</v>
      </c>
      <c r="I399" s="35">
        <f>1401999+95956</f>
        <v>1497955</v>
      </c>
    </row>
    <row r="400" spans="1:9" ht="24.95" customHeight="1" x14ac:dyDescent="0.25">
      <c r="A400" s="14" t="s">
        <v>15</v>
      </c>
      <c r="B400" s="15">
        <f t="shared" ref="B400:H402" si="40">+B13+B41+B71+B101+B131+B161+B191+B221+B251+B281+B311+B341+B371</f>
        <v>1412</v>
      </c>
      <c r="C400" s="15">
        <f t="shared" si="40"/>
        <v>1456</v>
      </c>
      <c r="D400" s="15">
        <f t="shared" si="40"/>
        <v>1464</v>
      </c>
      <c r="E400" s="15">
        <f t="shared" si="40"/>
        <v>1000</v>
      </c>
      <c r="F400" s="15">
        <f t="shared" si="40"/>
        <v>1017</v>
      </c>
      <c r="G400" s="15">
        <f t="shared" si="40"/>
        <v>460</v>
      </c>
      <c r="H400" s="15">
        <f t="shared" si="40"/>
        <v>15</v>
      </c>
    </row>
    <row r="401" spans="1:11" ht="24.95" customHeight="1" x14ac:dyDescent="0.25">
      <c r="A401" s="14" t="s">
        <v>16</v>
      </c>
      <c r="B401" s="15">
        <f t="shared" si="40"/>
        <v>580343</v>
      </c>
      <c r="C401" s="15">
        <f t="shared" si="40"/>
        <v>681506</v>
      </c>
      <c r="D401" s="15">
        <f t="shared" si="40"/>
        <v>1120562</v>
      </c>
      <c r="E401" s="15">
        <f t="shared" si="40"/>
        <v>1358019</v>
      </c>
      <c r="F401" s="15">
        <f t="shared" si="40"/>
        <v>1496938</v>
      </c>
      <c r="G401" s="15">
        <f t="shared" si="40"/>
        <v>2498760</v>
      </c>
      <c r="H401" s="15">
        <f t="shared" si="40"/>
        <v>2680844</v>
      </c>
    </row>
    <row r="402" spans="1:11" ht="24.95" customHeight="1" x14ac:dyDescent="0.25">
      <c r="A402" s="14" t="s">
        <v>17</v>
      </c>
      <c r="B402" s="15">
        <f t="shared" si="40"/>
        <v>0</v>
      </c>
      <c r="C402" s="15">
        <f t="shared" si="40"/>
        <v>0</v>
      </c>
      <c r="D402" s="15">
        <f t="shared" si="40"/>
        <v>0</v>
      </c>
      <c r="E402" s="15">
        <f t="shared" si="40"/>
        <v>0</v>
      </c>
      <c r="F402" s="15">
        <f t="shared" si="40"/>
        <v>0</v>
      </c>
      <c r="G402" s="15">
        <f t="shared" si="40"/>
        <v>0</v>
      </c>
      <c r="H402" s="15">
        <f t="shared" si="40"/>
        <v>0</v>
      </c>
    </row>
    <row r="403" spans="1:11" ht="24.95" customHeight="1" x14ac:dyDescent="0.25">
      <c r="A403" s="17"/>
      <c r="B403" s="18"/>
      <c r="C403" s="18"/>
      <c r="D403" s="18"/>
      <c r="E403" s="18"/>
      <c r="F403" s="18"/>
      <c r="G403" s="18"/>
      <c r="H403" s="18"/>
    </row>
    <row r="404" spans="1:11" ht="24.95" customHeight="1" x14ac:dyDescent="0.25">
      <c r="A404" s="12" t="s">
        <v>18</v>
      </c>
      <c r="B404" s="13">
        <f t="shared" ref="B404:H404" si="41">SUM(B405:B419)</f>
        <v>828386.7</v>
      </c>
      <c r="C404" s="13">
        <f t="shared" si="41"/>
        <v>843390.2</v>
      </c>
      <c r="D404" s="13">
        <f t="shared" si="41"/>
        <v>1056026.23</v>
      </c>
      <c r="E404" s="13">
        <f t="shared" si="41"/>
        <v>1109923.1000000001</v>
      </c>
      <c r="F404" s="13">
        <f t="shared" si="41"/>
        <v>1141583.3</v>
      </c>
      <c r="G404" s="13">
        <f t="shared" ref="G404" si="42">SUM(G405:G419)</f>
        <v>1338326.3999999999</v>
      </c>
      <c r="H404" s="13">
        <f t="shared" si="41"/>
        <v>1668924</v>
      </c>
      <c r="J404" s="19"/>
    </row>
    <row r="405" spans="1:11" ht="24.95" customHeight="1" x14ac:dyDescent="0.25">
      <c r="A405" s="14" t="s">
        <v>15</v>
      </c>
      <c r="B405" s="15">
        <f t="shared" ref="B405:H419" si="43">+B18+B46+B76+B106+B136+B166+B196+B226+B256+B286+B316+B346+B376</f>
        <v>260166</v>
      </c>
      <c r="C405" s="15">
        <f t="shared" si="43"/>
        <v>258728</v>
      </c>
      <c r="D405" s="15">
        <f t="shared" si="43"/>
        <v>257896</v>
      </c>
      <c r="E405" s="15">
        <f t="shared" si="43"/>
        <v>260717</v>
      </c>
      <c r="F405" s="15">
        <f t="shared" si="43"/>
        <v>269163</v>
      </c>
      <c r="G405" s="15">
        <f t="shared" si="43"/>
        <v>265082</v>
      </c>
      <c r="H405" s="15">
        <f t="shared" si="43"/>
        <v>257685</v>
      </c>
      <c r="I405" s="19"/>
      <c r="J405" s="36"/>
    </row>
    <row r="406" spans="1:11" ht="24.95" customHeight="1" x14ac:dyDescent="0.25">
      <c r="A406" s="14" t="s">
        <v>19</v>
      </c>
      <c r="B406" s="15">
        <f t="shared" si="43"/>
        <v>78897</v>
      </c>
      <c r="C406" s="15">
        <f t="shared" si="43"/>
        <v>80026</v>
      </c>
      <c r="D406" s="15">
        <f t="shared" si="43"/>
        <v>82317</v>
      </c>
      <c r="E406" s="15">
        <f t="shared" si="43"/>
        <v>87664</v>
      </c>
      <c r="F406" s="15">
        <f t="shared" si="43"/>
        <v>85862</v>
      </c>
      <c r="G406" s="15">
        <f t="shared" si="43"/>
        <v>86354</v>
      </c>
      <c r="H406" s="15">
        <f t="shared" si="43"/>
        <v>86444</v>
      </c>
    </row>
    <row r="407" spans="1:11" ht="24.95" customHeight="1" x14ac:dyDescent="0.25">
      <c r="A407" s="14" t="s">
        <v>20</v>
      </c>
      <c r="B407" s="15">
        <f t="shared" si="43"/>
        <v>477530</v>
      </c>
      <c r="C407" s="15">
        <f t="shared" si="43"/>
        <v>492993</v>
      </c>
      <c r="D407" s="15">
        <f t="shared" si="43"/>
        <v>703770</v>
      </c>
      <c r="E407" s="15">
        <f t="shared" si="43"/>
        <v>748850</v>
      </c>
      <c r="F407" s="15">
        <f t="shared" si="43"/>
        <v>772633</v>
      </c>
      <c r="G407" s="15">
        <f t="shared" si="43"/>
        <v>973442</v>
      </c>
      <c r="H407" s="15">
        <f t="shared" si="43"/>
        <v>1311338</v>
      </c>
      <c r="I407" s="19"/>
      <c r="K407" s="37"/>
    </row>
    <row r="408" spans="1:11" ht="24.95" customHeight="1" x14ac:dyDescent="0.25">
      <c r="A408" s="14" t="s">
        <v>21</v>
      </c>
      <c r="B408" s="15">
        <f t="shared" si="43"/>
        <v>2678</v>
      </c>
      <c r="C408" s="15">
        <f t="shared" si="43"/>
        <v>2664</v>
      </c>
      <c r="D408" s="15">
        <f t="shared" si="43"/>
        <v>2685</v>
      </c>
      <c r="E408" s="15">
        <f t="shared" si="43"/>
        <v>2645</v>
      </c>
      <c r="F408" s="15">
        <f t="shared" si="43"/>
        <v>2557</v>
      </c>
      <c r="G408" s="15">
        <f t="shared" si="43"/>
        <v>2517</v>
      </c>
      <c r="H408" s="15">
        <f t="shared" si="43"/>
        <v>2439</v>
      </c>
    </row>
    <row r="409" spans="1:11" ht="24.95" customHeight="1" x14ac:dyDescent="0.25">
      <c r="A409" s="14" t="s">
        <v>22</v>
      </c>
      <c r="B409" s="15">
        <f t="shared" si="43"/>
        <v>3470</v>
      </c>
      <c r="C409" s="15">
        <f t="shared" si="43"/>
        <v>3416.2</v>
      </c>
      <c r="D409" s="15">
        <f t="shared" si="43"/>
        <v>3621</v>
      </c>
      <c r="E409" s="15">
        <f t="shared" si="43"/>
        <v>4351</v>
      </c>
      <c r="F409" s="15">
        <f t="shared" si="43"/>
        <v>5499</v>
      </c>
      <c r="G409" s="15">
        <f t="shared" si="43"/>
        <v>5446</v>
      </c>
      <c r="H409" s="15">
        <f t="shared" si="43"/>
        <v>5338</v>
      </c>
      <c r="J409" s="37"/>
    </row>
    <row r="410" spans="1:11" ht="24.95" customHeight="1" x14ac:dyDescent="0.25">
      <c r="A410" s="14" t="s">
        <v>23</v>
      </c>
      <c r="B410" s="15">
        <f t="shared" si="43"/>
        <v>3841</v>
      </c>
      <c r="C410" s="15">
        <f t="shared" si="43"/>
        <v>3720</v>
      </c>
      <c r="D410" s="15">
        <f t="shared" si="43"/>
        <v>3790.2</v>
      </c>
      <c r="E410" s="15">
        <f t="shared" si="43"/>
        <v>3736.1</v>
      </c>
      <c r="F410" s="15">
        <f t="shared" si="43"/>
        <v>3688.2999999999997</v>
      </c>
      <c r="G410" s="15">
        <f t="shared" si="43"/>
        <v>3617.3999999999996</v>
      </c>
      <c r="H410" s="15">
        <v>3802</v>
      </c>
      <c r="J410" s="37"/>
    </row>
    <row r="411" spans="1:11" ht="24.95" customHeight="1" x14ac:dyDescent="0.25">
      <c r="A411" s="14" t="s">
        <v>24</v>
      </c>
      <c r="B411" s="15">
        <f t="shared" si="43"/>
        <v>229.5</v>
      </c>
      <c r="C411" s="15">
        <f t="shared" si="43"/>
        <v>226.00000000000003</v>
      </c>
      <c r="D411" s="15">
        <f t="shared" si="43"/>
        <v>272.02999999999997</v>
      </c>
      <c r="E411" s="15">
        <f t="shared" si="43"/>
        <v>275</v>
      </c>
      <c r="F411" s="15">
        <f t="shared" si="43"/>
        <v>277</v>
      </c>
      <c r="G411" s="15">
        <f t="shared" si="43"/>
        <v>289</v>
      </c>
      <c r="H411" s="15">
        <f t="shared" si="43"/>
        <v>288</v>
      </c>
    </row>
    <row r="412" spans="1:11" ht="24.95" customHeight="1" x14ac:dyDescent="0.25">
      <c r="A412" s="14" t="s">
        <v>25</v>
      </c>
      <c r="B412" s="15">
        <f t="shared" si="43"/>
        <v>244</v>
      </c>
      <c r="C412" s="15">
        <f t="shared" si="43"/>
        <v>193</v>
      </c>
      <c r="D412" s="15">
        <f t="shared" si="43"/>
        <v>185</v>
      </c>
      <c r="E412" s="15">
        <f t="shared" si="43"/>
        <v>170</v>
      </c>
      <c r="F412" s="15">
        <f t="shared" si="43"/>
        <v>173</v>
      </c>
      <c r="G412" s="15">
        <f t="shared" si="43"/>
        <v>146</v>
      </c>
      <c r="H412" s="15">
        <f t="shared" si="43"/>
        <v>151</v>
      </c>
    </row>
    <row r="413" spans="1:11" ht="24.95" customHeight="1" x14ac:dyDescent="0.25">
      <c r="A413" s="14" t="s">
        <v>26</v>
      </c>
      <c r="B413" s="15">
        <f t="shared" si="43"/>
        <v>667</v>
      </c>
      <c r="C413" s="15">
        <f t="shared" si="43"/>
        <v>701.5</v>
      </c>
      <c r="D413" s="15">
        <f t="shared" si="43"/>
        <v>755</v>
      </c>
      <c r="E413" s="15">
        <f t="shared" si="43"/>
        <v>811</v>
      </c>
      <c r="F413" s="15">
        <f t="shared" si="43"/>
        <v>936</v>
      </c>
      <c r="G413" s="15">
        <f t="shared" si="43"/>
        <v>936</v>
      </c>
      <c r="H413" s="15">
        <f t="shared" si="43"/>
        <v>936</v>
      </c>
      <c r="J413" s="37"/>
    </row>
    <row r="414" spans="1:11" ht="24.95" customHeight="1" x14ac:dyDescent="0.25">
      <c r="A414" s="14" t="s">
        <v>27</v>
      </c>
      <c r="B414" s="15">
        <f t="shared" si="43"/>
        <v>440.7</v>
      </c>
      <c r="C414" s="15">
        <f t="shared" si="43"/>
        <v>415</v>
      </c>
      <c r="D414" s="15">
        <f t="shared" si="43"/>
        <v>416</v>
      </c>
      <c r="E414" s="15">
        <f t="shared" si="43"/>
        <v>418</v>
      </c>
      <c r="F414" s="15">
        <f t="shared" si="43"/>
        <v>410</v>
      </c>
      <c r="G414" s="15">
        <f t="shared" si="43"/>
        <v>111</v>
      </c>
      <c r="H414" s="15">
        <f t="shared" si="43"/>
        <v>111</v>
      </c>
    </row>
    <row r="415" spans="1:11" ht="24.95" customHeight="1" x14ac:dyDescent="0.25">
      <c r="A415" s="14" t="s">
        <v>28</v>
      </c>
      <c r="B415" s="15">
        <f t="shared" si="43"/>
        <v>150</v>
      </c>
      <c r="C415" s="15">
        <f t="shared" si="43"/>
        <v>231</v>
      </c>
      <c r="D415" s="15">
        <f t="shared" si="43"/>
        <v>241</v>
      </c>
      <c r="E415" s="15">
        <f t="shared" si="43"/>
        <v>210</v>
      </c>
      <c r="F415" s="15">
        <f t="shared" si="43"/>
        <v>308</v>
      </c>
      <c r="G415" s="15">
        <f t="shared" si="43"/>
        <v>308</v>
      </c>
      <c r="H415" s="15">
        <f t="shared" si="43"/>
        <v>308</v>
      </c>
    </row>
    <row r="416" spans="1:11" ht="24.95" customHeight="1" x14ac:dyDescent="0.25">
      <c r="A416" s="14" t="s">
        <v>29</v>
      </c>
      <c r="B416" s="15">
        <f t="shared" si="43"/>
        <v>10.5</v>
      </c>
      <c r="C416" s="15">
        <f t="shared" si="43"/>
        <v>9.5</v>
      </c>
      <c r="D416" s="15">
        <f t="shared" si="43"/>
        <v>10</v>
      </c>
      <c r="E416" s="15">
        <f t="shared" si="43"/>
        <v>5</v>
      </c>
      <c r="F416" s="15">
        <f t="shared" si="43"/>
        <v>5</v>
      </c>
      <c r="G416" s="15">
        <f t="shared" si="43"/>
        <v>5</v>
      </c>
      <c r="H416" s="15">
        <f t="shared" si="43"/>
        <v>5</v>
      </c>
    </row>
    <row r="417" spans="1:10" ht="24.95" customHeight="1" x14ac:dyDescent="0.25">
      <c r="A417" s="14" t="s">
        <v>30</v>
      </c>
      <c r="B417" s="15">
        <f t="shared" si="43"/>
        <v>1</v>
      </c>
      <c r="C417" s="15">
        <f t="shared" si="43"/>
        <v>0</v>
      </c>
      <c r="D417" s="15">
        <f t="shared" si="43"/>
        <v>0</v>
      </c>
      <c r="E417" s="15">
        <f t="shared" si="43"/>
        <v>0</v>
      </c>
      <c r="F417" s="15">
        <f t="shared" si="43"/>
        <v>0</v>
      </c>
      <c r="G417" s="15">
        <f t="shared" si="43"/>
        <v>0</v>
      </c>
      <c r="H417" s="15">
        <f t="shared" si="43"/>
        <v>0</v>
      </c>
    </row>
    <row r="418" spans="1:10" ht="24.95" customHeight="1" x14ac:dyDescent="0.25">
      <c r="A418" s="14" t="s">
        <v>31</v>
      </c>
      <c r="B418" s="15">
        <f t="shared" si="43"/>
        <v>58</v>
      </c>
      <c r="C418" s="15">
        <f t="shared" si="43"/>
        <v>57</v>
      </c>
      <c r="D418" s="15">
        <f t="shared" si="43"/>
        <v>52</v>
      </c>
      <c r="E418" s="15">
        <f t="shared" si="43"/>
        <v>53</v>
      </c>
      <c r="F418" s="15">
        <f t="shared" si="43"/>
        <v>49</v>
      </c>
      <c r="G418" s="15">
        <f t="shared" si="43"/>
        <v>47</v>
      </c>
      <c r="H418" s="15">
        <v>52</v>
      </c>
    </row>
    <row r="419" spans="1:10" ht="24.95" customHeight="1" x14ac:dyDescent="0.25">
      <c r="A419" s="14" t="s">
        <v>32</v>
      </c>
      <c r="B419" s="15">
        <f t="shared" si="43"/>
        <v>4</v>
      </c>
      <c r="C419" s="15">
        <f t="shared" si="43"/>
        <v>10</v>
      </c>
      <c r="D419" s="38">
        <f t="shared" si="43"/>
        <v>16</v>
      </c>
      <c r="E419" s="15">
        <f t="shared" si="43"/>
        <v>18</v>
      </c>
      <c r="F419" s="15">
        <f t="shared" si="43"/>
        <v>23</v>
      </c>
      <c r="G419" s="15">
        <f t="shared" si="43"/>
        <v>26</v>
      </c>
      <c r="H419" s="15">
        <f t="shared" si="43"/>
        <v>27</v>
      </c>
    </row>
    <row r="420" spans="1:10" ht="24.95" customHeight="1" x14ac:dyDescent="0.25">
      <c r="A420" s="20" t="s">
        <v>58</v>
      </c>
      <c r="B420" s="21">
        <f t="shared" ref="B420:H420" si="44">B404+B399</f>
        <v>1410141.7</v>
      </c>
      <c r="C420" s="21">
        <f t="shared" si="44"/>
        <v>1526352.2</v>
      </c>
      <c r="D420" s="21">
        <f t="shared" si="44"/>
        <v>2178052.23</v>
      </c>
      <c r="E420" s="21">
        <f t="shared" si="44"/>
        <v>2468942.1</v>
      </c>
      <c r="F420" s="21">
        <f t="shared" si="44"/>
        <v>2639538.2999999998</v>
      </c>
      <c r="G420" s="21">
        <f t="shared" si="44"/>
        <v>3837546.4</v>
      </c>
      <c r="H420" s="21">
        <f t="shared" si="44"/>
        <v>4349783</v>
      </c>
      <c r="J420" s="19"/>
    </row>
    <row r="422" spans="1:10" x14ac:dyDescent="0.25">
      <c r="B422" s="19"/>
      <c r="C422" s="19"/>
      <c r="D422" s="19"/>
      <c r="E422" s="19"/>
      <c r="F422" s="19"/>
      <c r="G422" s="19"/>
    </row>
    <row r="430" spans="1:10" ht="18" x14ac:dyDescent="0.25">
      <c r="A430" s="26">
        <v>101</v>
      </c>
      <c r="B430" s="26"/>
      <c r="C430" s="26"/>
      <c r="D430" s="26"/>
      <c r="E430" s="26"/>
      <c r="F430" s="26"/>
      <c r="G430" s="26"/>
      <c r="H430" s="26"/>
    </row>
  </sheetData>
  <mergeCells count="19">
    <mergeCell ref="A430:H430"/>
    <mergeCell ref="A248:H248"/>
    <mergeCell ref="A278:H278"/>
    <mergeCell ref="A308:H308"/>
    <mergeCell ref="A338:H338"/>
    <mergeCell ref="A368:H368"/>
    <mergeCell ref="A397:H397"/>
    <mergeCell ref="A68:H68"/>
    <mergeCell ref="A98:H98"/>
    <mergeCell ref="A128:H128"/>
    <mergeCell ref="A158:H158"/>
    <mergeCell ref="A188:H188"/>
    <mergeCell ref="A218:H218"/>
    <mergeCell ref="A1:H1"/>
    <mergeCell ref="A2:H2"/>
    <mergeCell ref="A3:H3"/>
    <mergeCell ref="A7:A8"/>
    <mergeCell ref="B7:H7"/>
    <mergeCell ref="A38:H38"/>
  </mergeCells>
  <pageMargins left="1.1023622047244095" right="0" top="0.55118110236220474" bottom="0.35433070866141736" header="0.31496062992125984" footer="0.31496062992125984"/>
  <pageSetup scale="85" fitToHeight="0" orientation="portrait" r:id="rId1"/>
  <rowBreaks count="13" manualBreakCount="13">
    <brk id="38" max="7" man="1"/>
    <brk id="68" max="7" man="1"/>
    <brk id="98" max="7" man="1"/>
    <brk id="128" max="7" man="1"/>
    <brk id="158" max="7" man="1"/>
    <brk id="188" max="7" man="1"/>
    <brk id="218" max="7" man="1"/>
    <brk id="248" max="7" man="1"/>
    <brk id="278" max="7" man="1"/>
    <brk id="308" max="7" man="1"/>
    <brk id="338" max="7" man="1"/>
    <brk id="368" max="7" man="1"/>
    <brk id="39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PRODUKSI</vt:lpstr>
      <vt:lpstr>PRODUKSI!Print_Area</vt:lpstr>
      <vt:lpstr>PRODUKSI!Print_Titles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2021-04-28T04:56:11Z</dcterms:created>
  <dcterms:modified xsi:type="dcterms:W3CDTF">2021-04-28T04:57:16Z</dcterms:modified>
</cp:coreProperties>
</file>